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888" activeTab="8"/>
  </bookViews>
  <sheets>
    <sheet name="Постель" sheetId="1" r:id="rId1"/>
    <sheet name="Махра " sheetId="2" r:id="rId2"/>
    <sheet name="Кухня" sheetId="3" r:id="rId3"/>
    <sheet name="Одеял,Подуш" sheetId="4" r:id="rId4"/>
    <sheet name="пледы,одеял" sheetId="5" r:id="rId5"/>
    <sheet name="одеяла пледы богусл" sheetId="6" state="hidden" r:id="rId6"/>
    <sheet name="одеяла-пледы" sheetId="7" state="hidden" r:id="rId7"/>
    <sheet name="полот" sheetId="8" state="hidden" r:id="rId8"/>
    <sheet name="пух-перо" sheetId="9" r:id="rId9"/>
  </sheets>
  <definedNames>
    <definedName name="_xlnm._FilterDatabase" localSheetId="5" hidden="1">'одеяла пледы богусл'!$A$4:$AC$112</definedName>
    <definedName name="_xlnm._FilterDatabase" localSheetId="7" hidden="1">'полот'!$A$6:$BA$124</definedName>
    <definedName name="_xlnm.Print_Area" localSheetId="2">'Кухня'!$C$1:$C$84</definedName>
    <definedName name="_xlnm.Print_Area" localSheetId="1">'Махра '!$C$1:$C$65</definedName>
    <definedName name="_xlnm.Print_Area" localSheetId="3">'Одеял,Подуш'!$C$1:$C$93</definedName>
    <definedName name="_xlnm.Print_Area" localSheetId="5">'одеяла пледы богусл'!$C$1:$AC$112</definedName>
    <definedName name="_xlnm.Print_Area" localSheetId="4">'пледы,одеял'!$C$1:$D$105</definedName>
    <definedName name="_xlnm.Print_Area" localSheetId="0">'Постель'!$D$1:$D$147</definedName>
  </definedNames>
  <calcPr fullCalcOnLoad="1"/>
</workbook>
</file>

<file path=xl/sharedStrings.xml><?xml version="1.0" encoding="utf-8"?>
<sst xmlns="http://schemas.openxmlformats.org/spreadsheetml/2006/main" count="1969" uniqueCount="797">
  <si>
    <t>Простирадло на резинці гумотрикотаж 120х60х10</t>
  </si>
  <si>
    <t>Подушка (бязь-силікон) 40х40 в упак</t>
  </si>
  <si>
    <t>Подушка (бязь-силікон) 40х60 в упак</t>
  </si>
  <si>
    <t>Подушка (бязь-силікон) 45х45 в упак</t>
  </si>
  <si>
    <t>Подушка (бязь-силікон) 50х50 в упак</t>
  </si>
  <si>
    <t>Подушка (бязь-силікон) 60х40орт в упак</t>
  </si>
  <si>
    <t>Подушка (бязь-силікон) 60х60 в упак</t>
  </si>
  <si>
    <t>Подушка (бязь-силікон) 70х50 в упак</t>
  </si>
  <si>
    <t>Подушка (бязь-силікон) 70х70 в упак</t>
  </si>
  <si>
    <t>Подушка (силікон) 40х40 в упак</t>
  </si>
  <si>
    <t>Подушка (силікон) 40х60 в упак</t>
  </si>
  <si>
    <t>Подушка (силікон) 45х45 в упак</t>
  </si>
  <si>
    <t>Подушка (силікон) 50х50 в упак</t>
  </si>
  <si>
    <t>Подушка (силікон) 60х60 в упак</t>
  </si>
  <si>
    <t>Подушка (силікон) 70х50 в упак</t>
  </si>
  <si>
    <t>Подушка (силікон) 70х70 в упак</t>
  </si>
  <si>
    <t>Подушка для відпочинку "Дорожня"</t>
  </si>
  <si>
    <t>Подушка для відпочинку "Кісточка"</t>
  </si>
  <si>
    <t>Подушка дитяча (силікон) 45х45 в упак</t>
  </si>
  <si>
    <t>Подушка дитяча (силікон) 60х40 в упак</t>
  </si>
  <si>
    <t>Подушка н/вовна "Золоте Руно" 40х60 в уп.</t>
  </si>
  <si>
    <t>Подушка н/вовна "Золоте Руно" 50х70 в уп.</t>
  </si>
  <si>
    <t>Подушка н/вовна "Золоте Руно" 60х60 в уп.</t>
  </si>
  <si>
    <t>Подушка н/вовна "Золоте Руно" 70х70 в уп.</t>
  </si>
  <si>
    <t>Протектор  200х90х20</t>
  </si>
  <si>
    <t>Б/ндс</t>
  </si>
  <si>
    <t>Сводный прайс-лист</t>
  </si>
  <si>
    <t>Код</t>
  </si>
  <si>
    <t>Наименование</t>
  </si>
  <si>
    <t>Цена б/н</t>
  </si>
  <si>
    <t>Передопл.100%, б/н</t>
  </si>
  <si>
    <t>Наші магазини</t>
  </si>
  <si>
    <t>Найменування</t>
  </si>
  <si>
    <t>№ п/п</t>
  </si>
  <si>
    <t>Набір д/кухні "Господарочка"(бязь):прихватка+2 рукав.</t>
  </si>
  <si>
    <t>Набір д/кухні "Господарочка"(бязь):фартух з нагруд.+прихв.+рук.</t>
  </si>
  <si>
    <t>Набір д/кухні "Господарочка"(бязь):фартух з нагруд.+рукав.-прихв.</t>
  </si>
  <si>
    <t>Набір д/кухні "Господарочка"рушник (махровий дитячий) 40х60- 3шт</t>
  </si>
  <si>
    <t>Набір рушників "Сувенірних" р.40/45*70/75 - 2шт.</t>
  </si>
  <si>
    <t>Набір серветок (льон, н/льон) вишивка  45х45 - 6 шт.</t>
  </si>
  <si>
    <t>Подушка д/табурета на ватине</t>
  </si>
  <si>
    <t>Подушка д/табурета на поролоні "конверт"</t>
  </si>
  <si>
    <t>Прихватка</t>
  </si>
  <si>
    <t>Прихватка-рукавичка</t>
  </si>
  <si>
    <t>Рушник "Сувенірний" (40/45х75/80)</t>
  </si>
  <si>
    <t>Рушник вафельний білий 45х75</t>
  </si>
  <si>
    <t>Рушник вафельний білий 45х75 в упак.</t>
  </si>
  <si>
    <t>Рушник вафельний кольоровий 40/45х75/80/90</t>
  </si>
  <si>
    <t>Серветка "Сувенірна"  р.27х50/55</t>
  </si>
  <si>
    <t>Серветка вафельна півколо</t>
  </si>
  <si>
    <t>Серветка махрова 22х32/33</t>
  </si>
  <si>
    <t>Серветка махрова 30х30</t>
  </si>
  <si>
    <t>Серветка махрова 30х30, з вишивкою</t>
  </si>
  <si>
    <t>Серветка махрова 30х50</t>
  </si>
  <si>
    <t>Серветка махрова 30х50, з вишивкою</t>
  </si>
  <si>
    <t>Серветка махрова півколо d-60 з вишивкою</t>
  </si>
  <si>
    <t>Серветка н/льон з мереживом р.35х62 з вишивкою</t>
  </si>
  <si>
    <t>Серветка н/льон р.35х60 з вишивкою</t>
  </si>
  <si>
    <t>Серветка н/льон р.37х37 без упаковки</t>
  </si>
  <si>
    <t>Серветка напівльон 35х62 з мереживом б/вишивки</t>
  </si>
  <si>
    <t>Фартух "Подарунковий" м.458</t>
  </si>
  <si>
    <t>Фартух (джинс) м.558</t>
  </si>
  <si>
    <t>Фартух з рушником м.378</t>
  </si>
  <si>
    <t>Фартух робiтн Клейонка, тк. спропит.</t>
  </si>
  <si>
    <t>Фартух чоловічий з вишивкою м.10 В</t>
  </si>
  <si>
    <t>Сарафан для сауни жіночий</t>
  </si>
  <si>
    <t>Спідниця для сауни чоловіча (тк.вафельна)</t>
  </si>
  <si>
    <t>Спідниця для сауни чоловіча з вишивкою</t>
  </si>
  <si>
    <t>Халат махровий  р.44-46 мод.119-А/119-В/543 в упак</t>
  </si>
  <si>
    <t>Халат махровий  р.48-50 мод.119-А/119-В/543  в упак</t>
  </si>
  <si>
    <t>Халат махровий  р.52-54 мод.119-А/119-В/543 в упак</t>
  </si>
  <si>
    <t>Халат махровий  р.56-58 мод.119-А/119-В/543 в упак</t>
  </si>
  <si>
    <t>Комплект бязь "елегант" 1,5</t>
  </si>
  <si>
    <t>Комплект бязь "елегант" 2,0</t>
  </si>
  <si>
    <t>Комплект бязь "елегант" 200х220</t>
  </si>
  <si>
    <t>Комплект бязь відбілена 1,5 з 1 наволочкою</t>
  </si>
  <si>
    <t>Комплект бязь відбілена 2,0</t>
  </si>
  <si>
    <t>Комплект бязь відбілена 200х220</t>
  </si>
  <si>
    <t>Комплект бязь Голд 1,5, з однією наволочкою</t>
  </si>
  <si>
    <t>Комплект бязь Голд 2,0</t>
  </si>
  <si>
    <t>Комплект бязь набивна 1,5</t>
  </si>
  <si>
    <t>Комплект бязь набивна 2,0</t>
  </si>
  <si>
    <t>Комплект бязь набивна 2,0 з прост.220х200</t>
  </si>
  <si>
    <t>Комплект бязь набивна 200х220</t>
  </si>
  <si>
    <t>Комплект бязь набивна 220х240</t>
  </si>
  <si>
    <t>Комплект бязь набивна 5-ти предметний</t>
  </si>
  <si>
    <t>Комплект дитячий бязь з шиттям 112х147 з нав.60х40</t>
  </si>
  <si>
    <t>Комплект дитячий бязь набивна 112х147 з нав.60х40</t>
  </si>
  <si>
    <t>Комплект дитячий сатин 112х147 з нав.60х40</t>
  </si>
  <si>
    <t>Комплект дитячий фланель 112х147 з нав.60х40</t>
  </si>
  <si>
    <t>Комплект сатин 1,5</t>
  </si>
  <si>
    <t>Комплект сатин 2,0</t>
  </si>
  <si>
    <t>Комплект сатин 200х220</t>
  </si>
  <si>
    <t>Комплект сатин 220х240</t>
  </si>
  <si>
    <t>Комплект сатин 5-ти предметний</t>
  </si>
  <si>
    <t>Комплект сатин жакард 1,5</t>
  </si>
  <si>
    <t>Комплект сатин жакард 2,0 з прост.200х220</t>
  </si>
  <si>
    <t>Комплект сатин жакард 200х220</t>
  </si>
  <si>
    <t>Комплект сатин жакард 220х240</t>
  </si>
  <si>
    <t>Комплект сатин жакард 5-ти предметний</t>
  </si>
  <si>
    <t>Комплект сатин люкс (в кор) 1,5</t>
  </si>
  <si>
    <t>Комплект сатин люкс (в кор) 2,0 з прост.200х220</t>
  </si>
  <si>
    <t>Комплект сатин люкс (в кор) 200х220</t>
  </si>
  <si>
    <t>Комплект сатин люкс (в кор) 220х240</t>
  </si>
  <si>
    <t>Комплект сатин люкс (в кор) 5-ти предметний</t>
  </si>
  <si>
    <t>Комплект фланель 1,5</t>
  </si>
  <si>
    <t>Комплект фланель 2,0</t>
  </si>
  <si>
    <t>Наволочка бязь відбілена 60х60 в уп.</t>
  </si>
  <si>
    <t>Наволочка бязь відбілена 70х50 в уп.</t>
  </si>
  <si>
    <t>Наволочка бязь відбілена 70х70 в уп.</t>
  </si>
  <si>
    <t>Наволочка бязь елегант 60х60 в упак.</t>
  </si>
  <si>
    <t>Наволочка бязь елегант 70х50 в упак.</t>
  </si>
  <si>
    <t>Наволочка бязь елегант 70х70 в упак.</t>
  </si>
  <si>
    <t>Наволочка сатин страйп 50х70 в упак.</t>
  </si>
  <si>
    <t>Наволочка сатин страйп 60х60 в упак.</t>
  </si>
  <si>
    <t>Наволочка сатин страйп 70х70 в упак.</t>
  </si>
  <si>
    <t>Підковдра бязь "елегант" 1,5</t>
  </si>
  <si>
    <t>Підковдра бязь "елегант" 2,0</t>
  </si>
  <si>
    <t>Підковдра бязь відбілена 1,5</t>
  </si>
  <si>
    <t>Підковдра бязь відбілена 2,0</t>
  </si>
  <si>
    <t>Підковдра бязь відбілена 200х220</t>
  </si>
  <si>
    <t>Підковдра бязь набивна 1,5</t>
  </si>
  <si>
    <t>Підковдра бязь набивна 2,0</t>
  </si>
  <si>
    <t>Підковдра бязь набивна 200х220</t>
  </si>
  <si>
    <t>Підковдра бязь набивна 220х240</t>
  </si>
  <si>
    <t>Підковдра дитяча бязь відбілена 112х147</t>
  </si>
  <si>
    <t>Підковдра дитяча бязь набивна 112х147</t>
  </si>
  <si>
    <t>Підковдра дитяча з шиттям бязь відбілена 105х123</t>
  </si>
  <si>
    <t>Підковдра мікрофібра 1,5</t>
  </si>
  <si>
    <t>Підковдра мікрофібра 2,0</t>
  </si>
  <si>
    <t>Підковдра сатин страйп 1,5</t>
  </si>
  <si>
    <t>Підковдра сатин страйп 2,0</t>
  </si>
  <si>
    <t>Підковдра сатин страйп 200х220</t>
  </si>
  <si>
    <t>Підковдра сатин страйп 220х240</t>
  </si>
  <si>
    <t>Простирадло бязь "елегант" 1,5</t>
  </si>
  <si>
    <t>Простирадло бязь "елегант" 2,0</t>
  </si>
  <si>
    <t>Простирадло бязь відбілена 1,5</t>
  </si>
  <si>
    <t>Простирадло бязь відбілена 2,0</t>
  </si>
  <si>
    <t>Простирадло бязь відбілена 200х220</t>
  </si>
  <si>
    <t>Простирадло бязь відбілена 220х240</t>
  </si>
  <si>
    <t>Простирадло бязь Голд 1,5</t>
  </si>
  <si>
    <t>Простирадло бязь Голд 2,0</t>
  </si>
  <si>
    <t>Простирадло бязь набивна 1,5</t>
  </si>
  <si>
    <t>Простирадло бязь набивна 2,0</t>
  </si>
  <si>
    <t>Простирадло бязь набивна 200х220</t>
  </si>
  <si>
    <t>Простирадло бязь набивна 220х240</t>
  </si>
  <si>
    <t>Простирадло дитяче бязь набивна 100х147</t>
  </si>
  <si>
    <t>Простирадло на резинці бязь набивна 200х 90х20</t>
  </si>
  <si>
    <t>Простирадло на резинці бязь набивна 200х120х20</t>
  </si>
  <si>
    <t>Простирадло на резинці бязь набивна 200х140х20</t>
  </si>
  <si>
    <t>Простирадло на резинці бязь набивна 200х160х20</t>
  </si>
  <si>
    <t>Простирадло на резинці бязь набивна 200х180х20</t>
  </si>
  <si>
    <t>Простирадло на резинці махрове 120х60х10</t>
  </si>
  <si>
    <t>Простирадло на резинці махрове 200х 90х20</t>
  </si>
  <si>
    <t>Простирадло на резинці махрове 200х140х20</t>
  </si>
  <si>
    <t>Простирадло на резинці махрове 200х160х20</t>
  </si>
  <si>
    <t>Простирадло на резинці махрове 200х180х20</t>
  </si>
  <si>
    <t>Простирадло на резинці сатин/перкаль 200х140х20</t>
  </si>
  <si>
    <t>Простирадло на резинці сатин/перкаль 200х160х20</t>
  </si>
  <si>
    <t>Простирадло на резинці сатин/перкаль 200х180х20</t>
  </si>
  <si>
    <t>Простирадло перкаль 1,5</t>
  </si>
  <si>
    <t>Простирадло перкаль 2,0</t>
  </si>
  <si>
    <t>Простирадло перкаль 220х200</t>
  </si>
  <si>
    <t>Простирадло перкаль 220х240</t>
  </si>
  <si>
    <t>Простирадло сатин 1,5</t>
  </si>
  <si>
    <t>Простирадло сатин 2.0</t>
  </si>
  <si>
    <t>Простирадло сатин 220х200</t>
  </si>
  <si>
    <t>Простирадло сатин 220х240</t>
  </si>
  <si>
    <t>Ковдра (сатин/силікон) 140х205 в уп.</t>
  </si>
  <si>
    <t>Ковдра (сатин/силікон) 170х205 в уп.</t>
  </si>
  <si>
    <t>Ковдра (сатин/силікон) 190х210 в уп.</t>
  </si>
  <si>
    <t>Ковдра (сатин/силікон) 210х230 в уп.</t>
  </si>
  <si>
    <t>Ковдра (силікон/бязь) 140х205 в упак.</t>
  </si>
  <si>
    <t>Ковдра (силікон/бязь) 170х205 в упак.</t>
  </si>
  <si>
    <t>Ковдра (силікон/бязь) 190х210 в упак</t>
  </si>
  <si>
    <t>Ковдра (силікон/бязь) 210х230 в упак</t>
  </si>
  <si>
    <t>Ковдра (силікон/полікотон) 140х205</t>
  </si>
  <si>
    <t>Ковдра (силікон/полікотон) 170х205</t>
  </si>
  <si>
    <t>Ковдра (силікон/полікотон) 210х190</t>
  </si>
  <si>
    <t>Ковдра (силікон/полікотон) 210х230</t>
  </si>
  <si>
    <t>Ковдра вовняна літня 140х205 в упак.</t>
  </si>
  <si>
    <t>Ковдра вовняна літня 170х205 в упак.</t>
  </si>
  <si>
    <t>Ковдра вовняна літня 190х210 в упак.</t>
  </si>
  <si>
    <t>Ковдра вовняна літня 210х230 в упак.</t>
  </si>
  <si>
    <t>Ковдра вовняна стьогана 140х205 в упак.</t>
  </si>
  <si>
    <t>Ковдра вовняна стьогана 170х205 в упак.</t>
  </si>
  <si>
    <t>Ковдра вовняна стьогана 190х210 в упак.</t>
  </si>
  <si>
    <t>Ковдра вовняна стьогана 230х210 в упак.</t>
  </si>
  <si>
    <t>Ковдра дитяча вовняна стьогана 140х105 в упак.</t>
  </si>
  <si>
    <t>Ковдра силіконова літня 140х205 в уп.</t>
  </si>
  <si>
    <t>Ковдра силіконова літня 170х205 в уп.</t>
  </si>
  <si>
    <t>Ковдра силіконова літня 190х210 в уп.</t>
  </si>
  <si>
    <t>Ковдра силіконова літня 210х230 в уп.</t>
  </si>
  <si>
    <t>Протектор (бязь)  200х90х20</t>
  </si>
  <si>
    <t>Протектор (бязь)  200х140х20</t>
  </si>
  <si>
    <t>Протектор (бязь)  200х160х20</t>
  </si>
  <si>
    <t>Протектор (бязь)  200х180х20</t>
  </si>
  <si>
    <t>Рушник жакард 45х75</t>
  </si>
  <si>
    <t>Рушник жакард 45х75 в упак.</t>
  </si>
  <si>
    <t>Цена б/н для маркетов</t>
  </si>
  <si>
    <t>Комплект фланель 200х220</t>
  </si>
  <si>
    <t>Наволочка-чохол 40х60 на блискавці в уп.</t>
  </si>
  <si>
    <t>Наволочка-чохол 50х70 на блискавці в уп.</t>
  </si>
  <si>
    <t>Наволочка-чохол 60х60 на блискавці в уп.</t>
  </si>
  <si>
    <t>Наволочка-чохол 70х70 на блискавці в уп.</t>
  </si>
  <si>
    <t>Наматрацник на резинці (синтепон ) 200х140х20</t>
  </si>
  <si>
    <t>Наматрацник на резинці (синтепон) 200х160х20</t>
  </si>
  <si>
    <t>Наматрацник на резинці (синтепон) 200х180х20</t>
  </si>
  <si>
    <t>Наматрацник на резинці (синтепон) 200х90х20</t>
  </si>
  <si>
    <t>Протектор  200х140х20</t>
  </si>
  <si>
    <t>Протектор  200х160х20</t>
  </si>
  <si>
    <t>Протектор  200х180х20</t>
  </si>
  <si>
    <t>АШАН</t>
  </si>
  <si>
    <t>Комплект фланель 5-ти предметний</t>
  </si>
  <si>
    <t>Простирадло льон 1,5</t>
  </si>
  <si>
    <t>практикер</t>
  </si>
  <si>
    <t>новус, экспансия</t>
  </si>
  <si>
    <t>метро, мегамаркет</t>
  </si>
  <si>
    <t>курс 18</t>
  </si>
  <si>
    <t>Комплект поплін 1,5 з 1 наволочкою</t>
  </si>
  <si>
    <t>Набір вафельних рушників 45х75 - 8шт</t>
  </si>
  <si>
    <t>Прихватка "Сердечко"  (бязь) м.54</t>
  </si>
  <si>
    <t>Серветка махрова 35х50</t>
  </si>
  <si>
    <t>Фартух з рушником м.692</t>
  </si>
  <si>
    <t>Подушка (перо) 40х60</t>
  </si>
  <si>
    <t>Подушка (перо) 60х60</t>
  </si>
  <si>
    <t>Подушка (перо) 70х50</t>
  </si>
  <si>
    <t>Подушка (перо) 70х70</t>
  </si>
  <si>
    <t>Подушка з кантом 2% пух 40х40 перо</t>
  </si>
  <si>
    <t>Подушка з кантом 2% пух 40х60 перо</t>
  </si>
  <si>
    <t>Подушка з кантом 2% пух 60х60 перо в упак.</t>
  </si>
  <si>
    <t>Подушка з кантом 2% пух 70х50 перо в упак</t>
  </si>
  <si>
    <t>Подушка з кантом 2% пух 70х70 перо в упак.</t>
  </si>
  <si>
    <t>Склад</t>
  </si>
  <si>
    <t>Передопл.+3%</t>
  </si>
  <si>
    <t xml:space="preserve">Плед з Новозеландської вовни р.130х180  </t>
  </si>
  <si>
    <t>100% вовна</t>
  </si>
  <si>
    <t>Плед з Новозеландської вовни р.130х180 в упак.</t>
  </si>
  <si>
    <t xml:space="preserve">Плед з Новозеландської вовни р.140х200  </t>
  </si>
  <si>
    <t>Плед з Новозеландської вовни р.140х200 в упак.</t>
  </si>
  <si>
    <t>Плед з Новозеландської вовни р.170х200</t>
  </si>
  <si>
    <t>Плед з Новозеландської вовни р.170х200 в упак.</t>
  </si>
  <si>
    <t>Плед з Новозеландської вовни р.200х220</t>
  </si>
  <si>
    <t>Плед з Новозеландської вовни р.200х220 в упак.</t>
  </si>
  <si>
    <t>Плед вовна мериноса р.140х200</t>
  </si>
  <si>
    <t>Плед вовна мериноса р.170х200</t>
  </si>
  <si>
    <t>Плед вовняний р.140х200</t>
  </si>
  <si>
    <t>Плед вовняний р.140х200 в упак.</t>
  </si>
  <si>
    <t>Плед вовняний р.170х200</t>
  </si>
  <si>
    <t>Плед вовняний р.170х200 в упак.</t>
  </si>
  <si>
    <t>Плед верблюжа вовна, р.140х200 в упак.</t>
  </si>
  <si>
    <t>85% вовна, 15 ПАН</t>
  </si>
  <si>
    <t>Плед верблюжа вовна, р.170х200 в упак.</t>
  </si>
  <si>
    <t>Плед н/вовняний р.100х140</t>
  </si>
  <si>
    <t>50% вовна, 50% ПАН</t>
  </si>
  <si>
    <t>Плед н/вовняний р.100х140 в упак.</t>
  </si>
  <si>
    <t>Плед н/вовняний р.140х200</t>
  </si>
  <si>
    <t>Плед н/вовняний р.140х200 в упак.</t>
  </si>
  <si>
    <t>Плед н/вовняний р.170х200</t>
  </si>
  <si>
    <t>Плед н/вовняний р.170х200 в упак.</t>
  </si>
  <si>
    <t>Плед акрил/вовна р.130х170</t>
  </si>
  <si>
    <t>15% вовна, 85% ПАН</t>
  </si>
  <si>
    <t xml:space="preserve">Плед акрил/вовна р.140х200 </t>
  </si>
  <si>
    <t>Плед акрил/вовна р.140х200 в упак.</t>
  </si>
  <si>
    <t>25% вовна, 75%ПАН</t>
  </si>
  <si>
    <t>Ковдра верблюжа вовна р.140х205 в упак.</t>
  </si>
  <si>
    <t>79% вовна, 9% ПАН, 12 бавовна</t>
  </si>
  <si>
    <t xml:space="preserve">Ковдра верблюжа вовна р.170х205 в упак. </t>
  </si>
  <si>
    <t>Ковдра вовняна р.140х205</t>
  </si>
  <si>
    <t>85% вовна, 15% бавовна</t>
  </si>
  <si>
    <t>Ковдра вовняна р.140х205 в упак</t>
  </si>
  <si>
    <t xml:space="preserve">Ковдра вовняна р.170х205 </t>
  </si>
  <si>
    <t>Ковдра вовняна р.170х205 в упак</t>
  </si>
  <si>
    <t xml:space="preserve">Ковдра з Новозеландської вовни р.140х205 </t>
  </si>
  <si>
    <t>86% вовна, 14% ПАН</t>
  </si>
  <si>
    <t>Ковдра з Новозеландської вовни р.140х205 в упак.</t>
  </si>
  <si>
    <t>Ковдра з Новозеландської вовни р.170х205</t>
  </si>
  <si>
    <t>Ковдра з Новозеландської вовни р.170х205 в упак.</t>
  </si>
  <si>
    <t xml:space="preserve">Ковдра з Новозеландської вовни р.190х205 </t>
  </si>
  <si>
    <t>Ковдра з Новозеландської вовни р.190х205 в упак</t>
  </si>
  <si>
    <t>Ковдра з Новозеландської вовни р.230х205</t>
  </si>
  <si>
    <t>Ковдра з Новозеландської вовни р.230х205 в упак.</t>
  </si>
  <si>
    <t>Ковдра н/вовняна р.100х140</t>
  </si>
  <si>
    <t>40% вовна,47% ПАН,13% бав-на</t>
  </si>
  <si>
    <t>Ковдра н/вовняна р.100х140 в упак.</t>
  </si>
  <si>
    <t>Ковдра н/вовняна р.140х205</t>
  </si>
  <si>
    <t>Ковдра н/вовняна р.140х205 в упак.</t>
  </si>
  <si>
    <t>Ковдра н/вовняна р.170х205</t>
  </si>
  <si>
    <t>Ковдра н/вовняна р.170х205 в упак.</t>
  </si>
  <si>
    <t>Ковдра н/вовняна р.190х205</t>
  </si>
  <si>
    <t>Ковдра н/вовняна р.190х205 в упак.</t>
  </si>
  <si>
    <t>Ковдра н/вовняна р.205х230</t>
  </si>
  <si>
    <t>Ковдра н/вовняна р.205х230 в упак.</t>
  </si>
  <si>
    <t>Ковдра н/вовняна р.140х205 двошарова</t>
  </si>
  <si>
    <t>Ковдра н/вовняна р.140х205 двошарова в упак.</t>
  </si>
  <si>
    <t>Ковдра н/вовняна р.170х205 двошарова</t>
  </si>
  <si>
    <t>Ковдра н/вовняна р.170х205 двошарова в упак.</t>
  </si>
  <si>
    <t>Ковдра н/вовняна р.190х205 двошарова</t>
  </si>
  <si>
    <t>Ковдра н/вовняна р.190х205 двошарова в упак.</t>
  </si>
  <si>
    <t>Ковдра н/вовняна р.205х230 двошарова</t>
  </si>
  <si>
    <t>Ковдра н/вовняна р.205х230 двошарова в упак.</t>
  </si>
  <si>
    <t>Ковдра вовна/льон 100х140 в упак.</t>
  </si>
  <si>
    <t>50% вовна, 50% льон</t>
  </si>
  <si>
    <t>Ковдра вовна/льон 140х205 в упак.</t>
  </si>
  <si>
    <t>Ковдра вовна/льон 140х205 в упак. Без вышивки</t>
  </si>
  <si>
    <t>Ковдра вовна/льон 170х205 в упак.</t>
  </si>
  <si>
    <t>Ковдра вовна/льон 170х205 в упак. Без вышивки</t>
  </si>
  <si>
    <t>Ковдра вовна/льон 190х205 в упак.</t>
  </si>
  <si>
    <t>Плед бавовняний 100х140</t>
  </si>
  <si>
    <t>100% бавовна</t>
  </si>
  <si>
    <t>Плед бавовняний 100х140 в упак</t>
  </si>
  <si>
    <t>Плед бавовняний 130х170</t>
  </si>
  <si>
    <t>Плед бавовняний 140х200</t>
  </si>
  <si>
    <t>Плед бавовняний 140х200 в упак</t>
  </si>
  <si>
    <t>Плед бавовняний 170х200</t>
  </si>
  <si>
    <t>Плед бавовняний 170х200 в упак</t>
  </si>
  <si>
    <t>Ковдра бавовняна 90х100</t>
  </si>
  <si>
    <t>Ковдра бавовна 100х118</t>
  </si>
  <si>
    <t>Ковдра бавовна 100х118 в упак.</t>
  </si>
  <si>
    <t>Ковдра бавовна 100х140</t>
  </si>
  <si>
    <t>Ковдра бавовна 100х140 в упак.</t>
  </si>
  <si>
    <t>Ковдра бавовна люкс 100х140</t>
  </si>
  <si>
    <t>Ковдра бавовна люкс 100х140 в упак.</t>
  </si>
  <si>
    <t xml:space="preserve">Ковдра бавовна 140х205 </t>
  </si>
  <si>
    <t>Ковдра бавовна 140х205 в упак.</t>
  </si>
  <si>
    <t xml:space="preserve">Ковдра бавовна 170х205  </t>
  </si>
  <si>
    <t xml:space="preserve">Ковдра бавовна 170х205  в упак </t>
  </si>
  <si>
    <t xml:space="preserve">Ковдра бавовна 190х205 </t>
  </si>
  <si>
    <t xml:space="preserve">Ковдра бавовна 190х205 в упак. </t>
  </si>
  <si>
    <t xml:space="preserve">Ковдра бавовна 230х205 </t>
  </si>
  <si>
    <t>Ковдра бавовна 230х205 в упак.</t>
  </si>
  <si>
    <t>Ковдра з Новозеландської вовни 130х205 Економ</t>
  </si>
  <si>
    <t>Ковдра бавовна 140х205 Економ</t>
  </si>
  <si>
    <t>50% бавовна, 40% ПАН, 10%ПЕ</t>
  </si>
  <si>
    <t>Ковдра бавовна 140х205 Колосок</t>
  </si>
  <si>
    <t xml:space="preserve">Ковдра н/вовна 140х205 Економ </t>
  </si>
  <si>
    <t>70% вовна,20% ПАН,10% ПЕ</t>
  </si>
  <si>
    <t>Ковдра н/вовна 140х205 Економ ГОСТ</t>
  </si>
  <si>
    <t xml:space="preserve">Ковдра н/вовна 140х205 Колосок </t>
  </si>
  <si>
    <t>Ковдра н/вовна 140х205 Колосок ГОСТ</t>
  </si>
  <si>
    <t>Ковдра н/вовна 140х205 Армійська, синя</t>
  </si>
  <si>
    <t>Ковдра н/вовна 140х205 Армійська, зелена</t>
  </si>
  <si>
    <t>Ковдра акрил/вовна р.100х140</t>
  </si>
  <si>
    <t>15% вовна, 70% ПАН,15% бав-на</t>
  </si>
  <si>
    <t>Ковдра акрил/вовна р.140х205</t>
  </si>
  <si>
    <t>Ковдра акрил/вовна р.170х205</t>
  </si>
  <si>
    <t>Ковдра акрил/вовна р.190х205</t>
  </si>
  <si>
    <t>Ковдра акрил/вовна р.230х205</t>
  </si>
  <si>
    <t>Переоценка махра    16,12,14     КУРС 18,00</t>
  </si>
  <si>
    <t>валюта прайс-листа: UAH</t>
  </si>
  <si>
    <t>маркеты</t>
  </si>
  <si>
    <t>отбор по : ТМЦ / Махровые изделия; только строки с ценами; только актуальные артикулы</t>
  </si>
  <si>
    <t>базовая</t>
  </si>
  <si>
    <t>новая</t>
  </si>
  <si>
    <t>cтарая</t>
  </si>
  <si>
    <t>старая</t>
  </si>
  <si>
    <t>1,11%</t>
  </si>
  <si>
    <t>1,12%</t>
  </si>
  <si>
    <t>Артикул</t>
  </si>
  <si>
    <t>Ед</t>
  </si>
  <si>
    <t xml:space="preserve">Цена б/н </t>
  </si>
  <si>
    <t xml:space="preserve">Цена магазинов </t>
  </si>
  <si>
    <t>без ндс</t>
  </si>
  <si>
    <t>с ндс</t>
  </si>
  <si>
    <t>кв50х70</t>
  </si>
  <si>
    <t>Коврик для ванни 50х70</t>
  </si>
  <si>
    <t>Коврик махров 50х70</t>
  </si>
  <si>
    <t>нпим</t>
  </si>
  <si>
    <t>Набір рушників /Moscow/ (70х140, 50х90, 40х70) в упак.</t>
  </si>
  <si>
    <t>Нпвп</t>
  </si>
  <si>
    <t>Набір рушників /велюр смуга/ (70х140, 50х90, 40х70) в упак.</t>
  </si>
  <si>
    <t>Набір рушників клетка (70х140, 50х90, 40х70) в упак.</t>
  </si>
  <si>
    <t>нпкору</t>
  </si>
  <si>
    <t>Набір рушників / з оздобленням/ (70х140, 50х90, 40х70) в упак.</t>
  </si>
  <si>
    <t>Набір рушників /Z-твіст/ (70х140, 50х90, 40х70) в упак.</t>
  </si>
  <si>
    <t>Нптвр</t>
  </si>
  <si>
    <t>Набір рушників /софт-твіст/ (70х140, 50х90, 40х70) в упак.</t>
  </si>
  <si>
    <t>Нптуру</t>
  </si>
  <si>
    <t>Набір рушників /Туркменія/ (70х140, 50х90, 40х70) в упак.</t>
  </si>
  <si>
    <t>НптРуп</t>
  </si>
  <si>
    <t>Набір рушників Індія/Турція  (70х140, 50х90, 40х70) в упак.</t>
  </si>
  <si>
    <t>Набір рушників клетка  40х70-3шт в упак.</t>
  </si>
  <si>
    <t>Набір рушників клетка (70х140, 50х90) в упак.</t>
  </si>
  <si>
    <t>Набір рушників /Китай з оздобленням  40х70-3шт  в упак.</t>
  </si>
  <si>
    <t>Набір рушників Туркмен  40х70-3шт в упак.</t>
  </si>
  <si>
    <t>Набір рушників Індія/Турція  40х70-3шт в упак.</t>
  </si>
  <si>
    <t>Набір рушників /Z-твіст/ 34х76-3шт в упак.</t>
  </si>
  <si>
    <t>Набір рушників /Z-твіст/ (70х140, 50х90) в упак.</t>
  </si>
  <si>
    <t>хх</t>
  </si>
  <si>
    <t>ххх</t>
  </si>
  <si>
    <t>Набір рушників  34х76-2шт в коробке</t>
  </si>
  <si>
    <t>ПрмА140</t>
  </si>
  <si>
    <t>Простирадло махрове Африка (Леопард) 140х200</t>
  </si>
  <si>
    <t>ПрмА2.0</t>
  </si>
  <si>
    <t>Простирадло махрове Африка (Леопард) 175х200</t>
  </si>
  <si>
    <t>ПрмА220</t>
  </si>
  <si>
    <t>Простирадло махрове Африка (Леопард) 200х220</t>
  </si>
  <si>
    <t>Простирадло махрове  з оздобленням 140х200</t>
  </si>
  <si>
    <t>Простирадло махрове  з оздобленням 175х200</t>
  </si>
  <si>
    <t>Простирадло махрове  з оздобленням 200х220</t>
  </si>
  <si>
    <t>Простирадло махрове  140х200</t>
  </si>
  <si>
    <t>Простирадло махрове 175х200</t>
  </si>
  <si>
    <t>Простирадло махрове  200х220</t>
  </si>
  <si>
    <t>Простирадло махрове  велюр 140х200</t>
  </si>
  <si>
    <t>Простирадло махрове велюр175х200</t>
  </si>
  <si>
    <t>Простирадло махрове 100х200</t>
  </si>
  <si>
    <t>Простирадло махрове 150х210  эко</t>
  </si>
  <si>
    <t>Простирадло махрове 180х210  эко</t>
  </si>
  <si>
    <t>ПмР50</t>
  </si>
  <si>
    <t>Рушник 50х90 Розмарі</t>
  </si>
  <si>
    <t>ПмР70х140</t>
  </si>
  <si>
    <t>Рушник 70х140 Розмарі</t>
  </si>
  <si>
    <t>Пм100х150</t>
  </si>
  <si>
    <t>Рушник махровий  100х150</t>
  </si>
  <si>
    <t>пств100х150</t>
  </si>
  <si>
    <t>Рушник махровий  Софт-твіст  100х150</t>
  </si>
  <si>
    <t>Пств40х70</t>
  </si>
  <si>
    <t>Рушник махровий  Софт-твіст  40х70</t>
  </si>
  <si>
    <t>пств50х90</t>
  </si>
  <si>
    <t>Рушник махровий  Софт-твіст 50х90</t>
  </si>
  <si>
    <t>пств70х140</t>
  </si>
  <si>
    <t>Рушник махровий  Софт-твіст 70х140</t>
  </si>
  <si>
    <t>Пвп40х70</t>
  </si>
  <si>
    <t>Рушник махровий (велюр смуга) 40х70</t>
  </si>
  <si>
    <t>Пвп50х90</t>
  </si>
  <si>
    <t>Рушник махровий (велюр смуга) 50х90</t>
  </si>
  <si>
    <t>Пвп70х140</t>
  </si>
  <si>
    <t>Рушник махровий (велюр смуга) 70х140</t>
  </si>
  <si>
    <t>рме40х70</t>
  </si>
  <si>
    <t>Рушник махровий (Еко гл/фарб.) 40х70</t>
  </si>
  <si>
    <t>рме50х90</t>
  </si>
  <si>
    <t>Рушник махровий (Еко гл/фарб.) 50х90</t>
  </si>
  <si>
    <t>рме70х140</t>
  </si>
  <si>
    <t>Рушник махровий (Еко гл/фарб.) 70х140</t>
  </si>
  <si>
    <t>пим40х70</t>
  </si>
  <si>
    <t>Рушник махровий (Індія Liberty) 40х70</t>
  </si>
  <si>
    <t>пим50х90</t>
  </si>
  <si>
    <t>Рушник махровий (Індія  Liberty) 50х90</t>
  </si>
  <si>
    <t>пим70х140</t>
  </si>
  <si>
    <t>Рушник махровий (Індія  Liberty) 70х140</t>
  </si>
  <si>
    <t>пко40х70</t>
  </si>
  <si>
    <t>Рушник махровий (Китай з оздобленням) 40х70</t>
  </si>
  <si>
    <t>пко50х90</t>
  </si>
  <si>
    <t>Рушник махровий (Китай з оздобленням) 50х90</t>
  </si>
  <si>
    <t>пко70х140</t>
  </si>
  <si>
    <t>Рушник махровий (Китай з оздобленням) 70х140</t>
  </si>
  <si>
    <t>Рушник махровий (Отель-Люкс) 40х70</t>
  </si>
  <si>
    <t>ПмОл50х90</t>
  </si>
  <si>
    <t>Рушник махровий (Отель-Люкс) 50х100</t>
  </si>
  <si>
    <t>ПмОл75х150</t>
  </si>
  <si>
    <t>Рушник махровий (Отель-Люкс) 70х140</t>
  </si>
  <si>
    <t>Рушник махровий 65х130/135</t>
  </si>
  <si>
    <t>Рушник махровий 45х90</t>
  </si>
  <si>
    <t>Рушник махровий 50х70/40х80</t>
  </si>
  <si>
    <t>Рушник махровий (Туркменія жакард) 50х90/100</t>
  </si>
  <si>
    <t>Рушник махровий (Туркменія жакард) 70х140</t>
  </si>
  <si>
    <t>Рушник махровий (Турция/Индия 400г/м2) 40х70</t>
  </si>
  <si>
    <t>Рушник махровий (Турция/Индия 400г/м2) 50х90</t>
  </si>
  <si>
    <t>Пт70х150</t>
  </si>
  <si>
    <t>Рушник махровий (Турция/Индия 400г/м2) 70х140</t>
  </si>
  <si>
    <t>Рушник махровий (Туркменія 400г/м2) 40х70</t>
  </si>
  <si>
    <t>Рушник махровий (Туркменія 400г/м2) 50х90</t>
  </si>
  <si>
    <t>Рушник махровий (Туркменія 400г/м2) 70х140</t>
  </si>
  <si>
    <t>под40х70.500</t>
  </si>
  <si>
    <t>Рушник махровий (Туркменія 500г/м2) 40х70</t>
  </si>
  <si>
    <t>под50х90.500</t>
  </si>
  <si>
    <t>Рушник махровий (Туркменія 500г/м2) 50х90</t>
  </si>
  <si>
    <t>под70х140.500</t>
  </si>
  <si>
    <t>Рушник махровий (Туркменія 500г/м2) 70х140</t>
  </si>
  <si>
    <t>Пм41х63</t>
  </si>
  <si>
    <t>Рушник махровий /Китай/ 41х63</t>
  </si>
  <si>
    <t>Рушник махровий детский 40х60</t>
  </si>
  <si>
    <t>Пмв50</t>
  </si>
  <si>
    <t>Рушник махровий 50х90 велюр</t>
  </si>
  <si>
    <t>Пмв70</t>
  </si>
  <si>
    <t>Рушник махровий 70х140 велюр</t>
  </si>
  <si>
    <t>Птв34х76</t>
  </si>
  <si>
    <t>Рушник махровий Z-твіст  34х76   смена цены 22,04</t>
  </si>
  <si>
    <t>Птв50х90</t>
  </si>
  <si>
    <t>Рушник махровий Z-твіст  50х90</t>
  </si>
  <si>
    <t>Рушник махровий Z-твіст  70х140</t>
  </si>
  <si>
    <t>пмб50х90</t>
  </si>
  <si>
    <t>Рушник махровий Батерфляй 50х90</t>
  </si>
  <si>
    <t>пмб70х140</t>
  </si>
  <si>
    <t>Рушник махровий Батерфляй 70х140</t>
  </si>
  <si>
    <t>Пмг50х90</t>
  </si>
  <si>
    <t>Рушник махровий Гріппер 50х90</t>
  </si>
  <si>
    <t>Пмг70х140</t>
  </si>
  <si>
    <t>Рушник махровий Гріппер 70х140</t>
  </si>
  <si>
    <t>Пмг90х150</t>
  </si>
  <si>
    <t>Рушник махровий Гріппер 90х150</t>
  </si>
  <si>
    <t>Пкдд100</t>
  </si>
  <si>
    <t>Рушник махровий дитячий 100х100 ДЕВІЗИ</t>
  </si>
  <si>
    <t>Пкд100х100</t>
  </si>
  <si>
    <t>Рушник махровий дитячий 100х100 Китай</t>
  </si>
  <si>
    <t>Рушник махровий клетка 34х76 /40х70</t>
  </si>
  <si>
    <t>Пк50х100</t>
  </si>
  <si>
    <t>Рушник махровий клітинка 50х90/100</t>
  </si>
  <si>
    <t>Пк70х140</t>
  </si>
  <si>
    <t>Рушник махровий клітинка 70х140</t>
  </si>
  <si>
    <t>рмл50х90</t>
  </si>
  <si>
    <t>Рушник махровий Лайт 50х90</t>
  </si>
  <si>
    <t>рмл70х140</t>
  </si>
  <si>
    <t>Рушник махровий Лайт 70х140</t>
  </si>
  <si>
    <t>ПмМ50х90</t>
  </si>
  <si>
    <t>Рушник махровий Мутон 50х90/47х94</t>
  </si>
  <si>
    <t>ПмМ70х130</t>
  </si>
  <si>
    <t>Рушник махровий Мутон 70х130/67х134</t>
  </si>
  <si>
    <t>ПмТ34х76</t>
  </si>
  <si>
    <t>Рушник махровий Тюльпан 34х76</t>
  </si>
  <si>
    <t>ПмТ50х90</t>
  </si>
  <si>
    <t>Рушник махровий Тюльпан 50х90/47х94</t>
  </si>
  <si>
    <t>ПмТ70х130</t>
  </si>
  <si>
    <t>Рушник махровий Тюльпан 70х130/67х134</t>
  </si>
  <si>
    <t>Рушник махровий Індія жакард 70х140</t>
  </si>
  <si>
    <t>Рушник махровий Індія жакард 50х90</t>
  </si>
  <si>
    <t>см30</t>
  </si>
  <si>
    <t>смв30</t>
  </si>
  <si>
    <t>сфт30х50</t>
  </si>
  <si>
    <t>сфмв30х50</t>
  </si>
  <si>
    <t>Рушник махровий з вишивкою 40х70</t>
  </si>
  <si>
    <t>Рушник махровий з вишивкою 50х90</t>
  </si>
  <si>
    <t>Рушник махровий з вишивкою 50х90 Семья</t>
  </si>
  <si>
    <t>пвс70х140</t>
  </si>
  <si>
    <t>Рушник махровий 70х140 з вишивкою (сім'я)</t>
  </si>
  <si>
    <t xml:space="preserve"> Рушник махровий ассорти 34х76/40х70</t>
  </si>
  <si>
    <t xml:space="preserve"> Рушник махровий ассорти 50х90</t>
  </si>
  <si>
    <t xml:space="preserve"> Рушник махровий ассорти 70х140</t>
  </si>
  <si>
    <t>Уцінка  Серветка махрова 30х50</t>
  </si>
  <si>
    <t>Уцінка  Серветка махрова 30х30</t>
  </si>
  <si>
    <t>упт100х150</t>
  </si>
  <si>
    <t>Уцінка Рушник махровий 100х150</t>
  </si>
  <si>
    <t>Уцінка Рушник махровий 40х70</t>
  </si>
  <si>
    <t>Уцінка Рушник махровий 50х90/100</t>
  </si>
  <si>
    <t>Уцінка Рушник махровий 70х140</t>
  </si>
  <si>
    <t xml:space="preserve"> Рушник кухон 50х70 Индия</t>
  </si>
  <si>
    <t>Рушник махровий 40х70 Стайл</t>
  </si>
  <si>
    <t>Рушник махровий 50х90 Стайл</t>
  </si>
  <si>
    <t>Рушник махровий 70х140 Стайл</t>
  </si>
  <si>
    <t>смл33х33</t>
  </si>
  <si>
    <t>Серветка махрова 33х33 (Лайф), (500г/м2)</t>
  </si>
  <si>
    <t>Коврик махров 45/50х65/90</t>
  </si>
  <si>
    <t>ХХ</t>
  </si>
  <si>
    <t>Эпицентр, НЛ</t>
  </si>
  <si>
    <t>Подушка "Лайт" 40х60 в уп.</t>
  </si>
  <si>
    <t>Подушка "Лайт" 50х70 в уп.</t>
  </si>
  <si>
    <t>Подушка "Лайт" 60х60 в уп.</t>
  </si>
  <si>
    <t>Фіранки м.35 2шт р.0.75</t>
  </si>
  <si>
    <t>Подушка д/табурета на затяжці/ на поролоне/</t>
  </si>
  <si>
    <t>Подушка  економ 40х40</t>
  </si>
  <si>
    <t>Подушка  економ 40х60</t>
  </si>
  <si>
    <t>Подушка  економ 45х45</t>
  </si>
  <si>
    <t>Подушка  економ 50х50</t>
  </si>
  <si>
    <t>Подушка  економ 60х60</t>
  </si>
  <si>
    <t>Подушка  економ 70х50</t>
  </si>
  <si>
    <t>Подушка  економ 70х70</t>
  </si>
  <si>
    <t>Подушка "Прованс"</t>
  </si>
  <si>
    <t>Покривало (тк. жаккард) 200х220</t>
  </si>
  <si>
    <t>курс30</t>
  </si>
  <si>
    <t>Плед вовна мериноса р. 130х180</t>
  </si>
  <si>
    <t>Плед вовна мериноса р. 130х180 в упак.</t>
  </si>
  <si>
    <t>Плед вовна мериноса р. 140х200</t>
  </si>
  <si>
    <t>Плед вовна мериноса р. 140х200 в упак.</t>
  </si>
  <si>
    <t>Плед вовна мериноса р. 170х200</t>
  </si>
  <si>
    <t>Плед вовна мериноса р. 170х200 в упак</t>
  </si>
  <si>
    <t>Плед н/вовняний р.130х180 Перу</t>
  </si>
  <si>
    <t>Плед н/вовняний р.130х180 Перу в упак.</t>
  </si>
  <si>
    <t>Плед н/вовняний р.140х200 Перу</t>
  </si>
  <si>
    <t>Плед н/вовняний р.140х200 Перу в упак.</t>
  </si>
  <si>
    <t>Плед н/вовняний р.170х200 Перу</t>
  </si>
  <si>
    <t>Плед н/вовняний р.170х200 Перу в упак.</t>
  </si>
  <si>
    <t xml:space="preserve">Ковдра з Новозеландської вовни р.130х205 Економ </t>
  </si>
  <si>
    <t xml:space="preserve">Хустка головна Акрилова р.80х80 </t>
  </si>
  <si>
    <t>Хустка головна Веселка 85х85</t>
  </si>
  <si>
    <t xml:space="preserve">Хустка головна Ромашка 70х70 </t>
  </si>
  <si>
    <t>Пончо акрил/вовна 140х160</t>
  </si>
  <si>
    <t>Пончо н/вовна 105х180</t>
  </si>
  <si>
    <t>Рушник-серветка "Еко" 35х60</t>
  </si>
  <si>
    <t>Подушка декоративна 35х35, 25х45</t>
  </si>
  <si>
    <t>Серветка з вишивкою (льон, н/льон) 35х35/37х37</t>
  </si>
  <si>
    <t>Покривало (полоса) 200х150</t>
  </si>
  <si>
    <t>Покривало (полоса) 200х180</t>
  </si>
  <si>
    <t>Покривало (полоса) 200х220</t>
  </si>
  <si>
    <t>Простирадло сатин страйп 1,5</t>
  </si>
  <si>
    <t>Простирадло сатин страйп 2,0</t>
  </si>
  <si>
    <t>Простирадло сатин страйп 220х200</t>
  </si>
  <si>
    <t>Простирадло сатин страйп 220х240</t>
  </si>
  <si>
    <t>Набір серветок "Сувенірних" р.30х50 - 2шт.</t>
  </si>
  <si>
    <t>Набір серветок (мікрофібра) 30х50 - 2шт.</t>
  </si>
  <si>
    <t>Набір серветок вафельних вибілених 30х50 - 2 шт.</t>
  </si>
  <si>
    <t>Набір серветок вафельних кольорових 30х50 - 2 шт.</t>
  </si>
  <si>
    <t>Рушник обрядовий (тканий) 120х33</t>
  </si>
  <si>
    <t>Рушник обрядовий (тканий) 160х33</t>
  </si>
  <si>
    <t>Рушник обрядовий (тканий) 250х33</t>
  </si>
  <si>
    <t>Рушник обрядовий (тканий) 80х33</t>
  </si>
  <si>
    <t>Скатертина (льон, н/льон) з вишивкою 150х150</t>
  </si>
  <si>
    <t>Скатертина (льон, н/льон) з вишивкою 150х175</t>
  </si>
  <si>
    <t>Скатертина (льон, н/льон) з вишивкою 150х225</t>
  </si>
  <si>
    <t>Скатертина Еко 150х150</t>
  </si>
  <si>
    <t>Набір рушників вафельних вибілених 45х75 - 2 шт.</t>
  </si>
  <si>
    <t>Рушник жакард льон 45/50х65/70</t>
  </si>
  <si>
    <t>Рушник жакард льон 45/50х65/70 в уп.</t>
  </si>
  <si>
    <t>Рушник обрядовий (тканий) 100х33</t>
  </si>
  <si>
    <t>Шапочка для сауни</t>
  </si>
  <si>
    <t>Ковдра дитяча (силікон/бязь) 105х140 в упак.</t>
  </si>
  <si>
    <t>Комплект: ковдра дитяча б/силікон +1подушка 40х40</t>
  </si>
  <si>
    <t>Комплект: ковдра дитяча б/силікон +1подушка 60х40</t>
  </si>
  <si>
    <t>Подушка "Рогалик" з гречаним лушпинням</t>
  </si>
  <si>
    <t>Плед "Фліс" 100х140</t>
  </si>
  <si>
    <t>Плед "Фліс" 200х150</t>
  </si>
  <si>
    <t>Плед "Фліс" 200х170</t>
  </si>
  <si>
    <t>Плед "Фліс" 200х220</t>
  </si>
  <si>
    <t>Покривало (атласне термостьобане) 190х210</t>
  </si>
  <si>
    <t>Покривало (атласне термостьобане) 230х240</t>
  </si>
  <si>
    <t>Покривало (тк. жаккард) 200х180</t>
  </si>
  <si>
    <t>Набір рушників /Туркменія/ (70х140, 50х90) в упак.</t>
  </si>
  <si>
    <t>Плед вовняний р.130х180</t>
  </si>
  <si>
    <t>Плед вовняний р.130х180 в упак.</t>
  </si>
  <si>
    <t>80% вовна, 8% ПАН, 12 бавовна</t>
  </si>
  <si>
    <t>40% вовна,47% ПАН,13% бавовна</t>
  </si>
  <si>
    <t>100% льон</t>
  </si>
  <si>
    <t>15% вовна, 70% ПАН, 15% бав-на</t>
  </si>
  <si>
    <t>Фартух (бязь набивна) з нагрудником в уп.</t>
  </si>
  <si>
    <t>Серветка /мікрофібра/ 20х20</t>
  </si>
  <si>
    <t>Серветка /мікрофібра/ 30х30</t>
  </si>
  <si>
    <t>Серветка /мікрофібра/ 40х40</t>
  </si>
  <si>
    <t>Сарафан для сауни (тк.вафельна) жіночий</t>
  </si>
  <si>
    <t>Комплект сатин страйп 2,0 з прост.220х200</t>
  </si>
  <si>
    <t>Комплект сатин страйп 200х220</t>
  </si>
  <si>
    <t>Комплект сатин страйп 220х240</t>
  </si>
  <si>
    <t>Комплект сатин страйп 5-ти предметний</t>
  </si>
  <si>
    <t>Набір рушників вафельних арт. 3д р.45х80 - 2 шт.</t>
  </si>
  <si>
    <t>Рушник вафельний арт. 3д р.45х80</t>
  </si>
  <si>
    <t>Рушник вафельний арт. 3д р.45х80 в упак.</t>
  </si>
  <si>
    <t>Рушник спортивний 40х70 (мікрофібра)</t>
  </si>
  <si>
    <t>Рушник спортивний 65х120 (мікрофібра)</t>
  </si>
  <si>
    <t>Плед "Фліс" 85х100 з аплікацією</t>
  </si>
  <si>
    <t>Комплект бязь 1,5</t>
  </si>
  <si>
    <t>Комплект бязь 2,0</t>
  </si>
  <si>
    <t>Комплект бязь 2,0 з прост.220х200</t>
  </si>
  <si>
    <t>Комплект бязь 200х220</t>
  </si>
  <si>
    <t>Комплект бязь 5-ти предметний</t>
  </si>
  <si>
    <t>Наволочка бязь 60х60 в упак.</t>
  </si>
  <si>
    <t>Наволочка бязь 70х50 в упак.</t>
  </si>
  <si>
    <t>Наволочка бязь 70х70 в упак.</t>
  </si>
  <si>
    <t>Підковдра бязь 1,5</t>
  </si>
  <si>
    <t>Підковдра бязь 2,0</t>
  </si>
  <si>
    <t>Підковдра сатин  1,5</t>
  </si>
  <si>
    <t>Підковдра сатин  2,0</t>
  </si>
  <si>
    <t>Підковдра сатин  200х220</t>
  </si>
  <si>
    <t>Простирадло бязь 1,5</t>
  </si>
  <si>
    <t>Простирадло бязь 2,0</t>
  </si>
  <si>
    <t>Простирадло бязь відбілена 120х215</t>
  </si>
  <si>
    <t>Рушник обрядовий (тканий) 110х33</t>
  </si>
  <si>
    <t>Серветка під гаряче 50х28</t>
  </si>
  <si>
    <t>Скатертина Еко 150х175</t>
  </si>
  <si>
    <t>Скатертина Еко 150х225</t>
  </si>
  <si>
    <t>Скатертина тканна 150х150</t>
  </si>
  <si>
    <t>Скатертина тканна 150х175</t>
  </si>
  <si>
    <t>Скатертина тканна 150х225</t>
  </si>
  <si>
    <t>Ковдра стьогана 140х205 "My dream"</t>
  </si>
  <si>
    <t>Ковдра стьогана 170х205 "My dream"</t>
  </si>
  <si>
    <t>Ковдра стьогана 190х210 "My dream"</t>
  </si>
  <si>
    <t>Ковдра стьогана 210х230 "My dream"</t>
  </si>
  <si>
    <t>Подушка стьогана (силікон) 70х50 "My dream"</t>
  </si>
  <si>
    <t>Подушка стьогана (силікон) 70х70 "My dream"</t>
  </si>
  <si>
    <t>Набір рушників /софт-твіст/ (70х140, 50х90) в упак.</t>
  </si>
  <si>
    <t>Набір рушників Індія  (70х140, 50х90, 40х70) в упак.</t>
  </si>
  <si>
    <t>Набір вафельних рушників 45х75 (2шт)</t>
  </si>
  <si>
    <t>Набір рушників н/льон з вишивкою р.45*75 - 2шт.</t>
  </si>
  <si>
    <t>Рушник кухонний  декоративний м 51/52</t>
  </si>
  <si>
    <t>Серветка кольорова  30х50</t>
  </si>
  <si>
    <t>Скатертина "Сніжинка" 150х200</t>
  </si>
  <si>
    <t>Плед "Фліс" Полар 190/200х140</t>
  </si>
  <si>
    <t>Плед "Фліс" Полар 190/200х170</t>
  </si>
  <si>
    <t>Плед "Фліс" Полар 190/200х220</t>
  </si>
  <si>
    <t>Сумка м.951</t>
  </si>
  <si>
    <t>Ковдра 100/110*140 (пух 90%)</t>
  </si>
  <si>
    <t>Ковдра 100/110*140 (пух 90%) в упак.</t>
  </si>
  <si>
    <t>Ковдра пухова 140х205 в уп.</t>
  </si>
  <si>
    <t>Ковдра пухова 172х205 в уп.</t>
  </si>
  <si>
    <t>Ковдра пухова 205х220 в уп.</t>
  </si>
  <si>
    <t>Подушка (перо) 40х40</t>
  </si>
  <si>
    <t>Подушка 30% 40х60 пухова в упак</t>
  </si>
  <si>
    <t>Подушка 30% 60х60 пухова в упак</t>
  </si>
  <si>
    <t>Подушка 30% 70х50 пухова в упак</t>
  </si>
  <si>
    <t>Подушка 30% 70х70 пухова в упак</t>
  </si>
  <si>
    <t>Подушка 50% 40х60 пухова в упак</t>
  </si>
  <si>
    <t>Подушка 50% 60х60 пухова в упак</t>
  </si>
  <si>
    <t>Подушка 50% 70х50 пухова в упак</t>
  </si>
  <si>
    <t>Подушка 50% 70х70 пухова в упак</t>
  </si>
  <si>
    <t>Подушка 90%/0,7 60х60 пухова в упак</t>
  </si>
  <si>
    <t>Подушка 90%/0,7 70х50 пухова в упак</t>
  </si>
  <si>
    <t>Подушка 90%/0,7 70х70 пухова в упак</t>
  </si>
  <si>
    <t>Комплект фланель 2,0 з прост.220х200</t>
  </si>
  <si>
    <t>Скатертина "Сніжинка" 130х150</t>
  </si>
  <si>
    <t>Скатертина "Сніжинка" 150х150</t>
  </si>
  <si>
    <t>Скатертина "Сніжинка" 150х175</t>
  </si>
  <si>
    <t>Комплект сатин страйп  1,5  (под-к 1.5 + 1 нав 70х70)</t>
  </si>
  <si>
    <t>Комплект сатин страйп  2,0  (под-к 2,0 + 2 нав 70х70)</t>
  </si>
  <si>
    <t>Комплект сатин страйп  200х220 (под-к + 2 нав 70х70)</t>
  </si>
  <si>
    <t>Комплект сатин страйп  220х240 (под-к + 2 нав 70х70)</t>
  </si>
  <si>
    <t>Ковдра вовняна (верблюд) стьогана 140х205 в упак.</t>
  </si>
  <si>
    <t>Ковдра вовняна (верблюд) стьогана 170х205 в упак.</t>
  </si>
  <si>
    <t>Ковдра вовняна (верблюд) стьогана 190х210 в упак.</t>
  </si>
  <si>
    <t>Ковдра вовняна (верблюд) стьогана 210х230 в упак.</t>
  </si>
  <si>
    <t>Покривало "Букле" 140х200</t>
  </si>
  <si>
    <t>Халат махровий з вишивкою р.44-46 м.356</t>
  </si>
  <si>
    <t>Халат махровий з вишивкою р.48-50 м.356</t>
  </si>
  <si>
    <t>Халат махровий з вишивкою р.52-54 м.356</t>
  </si>
  <si>
    <t>Клейона 100х140 в уп.</t>
  </si>
  <si>
    <t>Клейона 140х150 в уп.</t>
  </si>
  <si>
    <t>Комплект дит бязь відбілена 112х147 з нав.60х40</t>
  </si>
  <si>
    <t>Комплект дит сатин  з вишивкою 112х147 з нав.60х40</t>
  </si>
  <si>
    <t>Комплект поплін 2.0</t>
  </si>
  <si>
    <t>Комплект сатин страйп 1,5 з 1 наволочкою</t>
  </si>
  <si>
    <t>Наволочка бязь набивна  60х60 в упак.</t>
  </si>
  <si>
    <t>Наволочка бязь набивна  70х50 в упак.</t>
  </si>
  <si>
    <t>Наволочка бязь набивна  70х70 в упак.</t>
  </si>
  <si>
    <t>Простирадло дитяче бязь відбілена 100х147</t>
  </si>
  <si>
    <t>Простирадло на резинці сатин/перкаль 200х 90х20</t>
  </si>
  <si>
    <t>Наматрацник на резинці (овеча вовна) 200х140х20</t>
  </si>
  <si>
    <t>Наматрацник на резинці (овеча вовна) 200х160х20</t>
  </si>
  <si>
    <t>Наматрацник на резинці (овеча вовна) 200х180х20</t>
  </si>
  <si>
    <t>Наматрацник на резинці (овеча вовна) 200х90х20</t>
  </si>
  <si>
    <t>Покривало (тк. жаккард) 200х150</t>
  </si>
  <si>
    <t>Ковдра вовняна стьог (сатин+вовна) 140х205 в упак.</t>
  </si>
  <si>
    <t>Ковдра вовняна стьог (сатин+вовна) 170х205 в упак.</t>
  </si>
  <si>
    <t>Ковдра вовняна стьог (сатин+вовна) 190х210 в упак.</t>
  </si>
  <si>
    <t>Ковдра вовняна стьог (сатин+вовна) 230х210 в упак.</t>
  </si>
  <si>
    <t>Покривало дитяче 150х105</t>
  </si>
  <si>
    <t>Набір рушників /софт-твіст/ (70х140, 50х90, 40х70) в уп</t>
  </si>
  <si>
    <t>Набір рушників Індія  40х70-3шт в упак.</t>
  </si>
  <si>
    <t xml:space="preserve">Набір рушників махр.ЭКО 40х70-1шт  70Х140-1шт </t>
  </si>
  <si>
    <t xml:space="preserve">Набір рушн махр.ЭКО 40х70-1шт 50х90-1шт  70Х140-1шт </t>
  </si>
  <si>
    <t xml:space="preserve">Набір рушн Туркмен 40х70-1шт 50х90-1шт  70Х140-1шт </t>
  </si>
  <si>
    <t xml:space="preserve">Набір рушн смуга  (Ярослав)  40х70-1шт   70Х140-1шт </t>
  </si>
  <si>
    <t>Рушник 50х90 Розмарі/Батерфляй</t>
  </si>
  <si>
    <t>Рушник 70х140 Розмарі/Батерфляй</t>
  </si>
  <si>
    <t>Рушник махровий (Отель) 40х70</t>
  </si>
  <si>
    <t>Рушник махровий (Отель) 50х100</t>
  </si>
  <si>
    <t>Рушник махровий (Отель) 70х140</t>
  </si>
  <si>
    <t>Рушник махровий (Отель) 90х140</t>
  </si>
  <si>
    <t>Рушник махровий (Индия 400г/м2) 40х70</t>
  </si>
  <si>
    <t>Рушник махровий (Индия 400г/м2) 50х90</t>
  </si>
  <si>
    <t>Рушник махровий (Индия 400г/м2) 70х140</t>
  </si>
  <si>
    <t>Рушник махровий Мультик  40х70</t>
  </si>
  <si>
    <t>Рушник махровий Мультик  50х70</t>
  </si>
  <si>
    <t>Рушник махровий Мультик  50х90</t>
  </si>
  <si>
    <t>Рушник махровий Мультик  60х120</t>
  </si>
  <si>
    <t>Рушник махровий Мультик  70х140</t>
  </si>
  <si>
    <t>Серветка махрова 30х50 (гл/кр+ полоса Бог)</t>
  </si>
  <si>
    <t>Рушник махровий  Софт 100х150 з вишивкою в уп-ке</t>
  </si>
  <si>
    <t>Набір (льон, н/льон) вишив/скатерт 150х150 + 4 серв. 37х37 в упак.№55</t>
  </si>
  <si>
    <t>Набір (льон, н/льон) вишив/скатерт 150х175 + 6 серв. уп№55</t>
  </si>
  <si>
    <t>Набір (льон, н/льон) вишив/скатерт 150х225 + 8 серв.  уп№55</t>
  </si>
  <si>
    <t>Простирадло  вафельне 200х150</t>
  </si>
  <si>
    <t>Серветка вафельна вибілена р.30х50</t>
  </si>
  <si>
    <t>Серветка вафельна гл.фарбована р.30х50</t>
  </si>
  <si>
    <t>Серветка вафельна півколо з вишивкою</t>
  </si>
  <si>
    <t>Фартух (бязь набивна) без нагрудника</t>
  </si>
  <si>
    <t>Фартух м.963</t>
  </si>
  <si>
    <t>Халат вафельний  р.44-46 м.182 (білий)</t>
  </si>
  <si>
    <t>Халат вафельний  р.44-46 м.182 (кольоровий)</t>
  </si>
  <si>
    <t>Халат вафельний  р.48-50 м.182 (білий)</t>
  </si>
  <si>
    <t>Халат вафельний  р.48-50 м.182 (кольоровий)</t>
  </si>
  <si>
    <t>Халат вафельний  р.52-54 м.182 (білий)</t>
  </si>
  <si>
    <t>Халат вафельний  р.52-54 м.182 (кольоровий)</t>
  </si>
  <si>
    <t>Халат вафельний  р.56-58 м.182 (білий)</t>
  </si>
  <si>
    <t>Халат вафельний  р.56-58 м.182 (кольоровий)</t>
  </si>
  <si>
    <t>Халат вафельний  р.60-62 м.182 (білий)</t>
  </si>
  <si>
    <t>Халат вафельний  р.60-62 м.182 (кольоровий)</t>
  </si>
  <si>
    <t>Рушник махровий (Туркменія 500г/м2) 100х150</t>
  </si>
  <si>
    <t>Рушник махровий  90х140 / 100х150 з вишивкою в уп</t>
  </si>
  <si>
    <t>Набір д/кухні "Господарочка"(бязь):прихв+ рукав.</t>
  </si>
  <si>
    <t>Рушник вафельний кольоровий 40/45х75/80/90 в уп</t>
  </si>
  <si>
    <t>Рушник для вишивання 35х150</t>
  </si>
  <si>
    <t>Тканина для вишивки 36х36</t>
  </si>
  <si>
    <t>Плед н/вовняний р.130х180</t>
  </si>
  <si>
    <t>Плед н/вовняний р.130х180 в упак.</t>
  </si>
  <si>
    <t>Плед льон 140х200</t>
  </si>
  <si>
    <t>Плед бамбук 130х170 в упак.</t>
  </si>
  <si>
    <t>100% бамбук</t>
  </si>
  <si>
    <t>Плед бамбук 140х200 в упак.</t>
  </si>
  <si>
    <t>Плед бамбук 170х200 в упак.</t>
  </si>
  <si>
    <t>Ковдра вовняна р.100х140</t>
  </si>
  <si>
    <t>85% вовна, 15% ПЕ</t>
  </si>
  <si>
    <t>Ковдра вовняна р.100х140 в упак</t>
  </si>
  <si>
    <t>Ковдра вовняна р.190х205</t>
  </si>
  <si>
    <t>Ковдра вовняна р.190х205 в упак</t>
  </si>
  <si>
    <t xml:space="preserve">Ковдра вовняна р.230х205 </t>
  </si>
  <si>
    <t>Ковдра вовняна р.230х205 в упак</t>
  </si>
  <si>
    <t>ОПТ, грн</t>
  </si>
  <si>
    <t>№</t>
  </si>
  <si>
    <t>Опт только ТМ Ярослав, сумма заказа от 5000 грн</t>
  </si>
  <si>
    <t>Рушник махровий   (Туркменія 400г/м2) 100х150</t>
  </si>
  <si>
    <t>Опт, грн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</si>
</sst>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000"/>
    <numFmt numFmtId="197" formatCode="0.0"/>
    <numFmt numFmtId="198" formatCode="0.00;[Red]0.00"/>
    <numFmt numFmtId="199" formatCode="0.00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dd\.mm\.yyyy;@"/>
    <numFmt numFmtId="208" formatCode="[$-422]d\ mmmm\ yyyy&quot; р.&quot;"/>
    <numFmt numFmtId="209" formatCode="dd\.mm\.yy;@"/>
    <numFmt numFmtId="210" formatCode="[$-F800]dddd\,\ mmmm\ dd\,\ yyyy"/>
    <numFmt numFmtId="211" formatCode="0.0%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Arial Cyr"/>
      <family val="0"/>
    </font>
    <font>
      <sz val="11"/>
      <name val="Arial Unicode MS"/>
      <family val="2"/>
    </font>
    <font>
      <b/>
      <sz val="11"/>
      <name val="Arial Unicode MS"/>
      <family val="2"/>
    </font>
    <font>
      <b/>
      <sz val="11"/>
      <color indexed="17"/>
      <name val="Arial Unicode MS"/>
      <family val="2"/>
    </font>
    <font>
      <b/>
      <sz val="11"/>
      <color indexed="16"/>
      <name val="Arial Unicode MS"/>
      <family val="2"/>
    </font>
    <font>
      <sz val="11"/>
      <color indexed="8"/>
      <name val="Arial Unicode MS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Arial Unicode MS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b/>
      <sz val="16"/>
      <color indexed="17"/>
      <name val="Arial Cyr"/>
      <family val="2"/>
    </font>
    <font>
      <b/>
      <sz val="16"/>
      <color indexed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8.25"/>
      <name val="Arial Cyr"/>
      <family val="0"/>
    </font>
    <font>
      <b/>
      <sz val="11"/>
      <name val="Arial Cyr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2"/>
      <name val="Arial"/>
      <family val="2"/>
    </font>
    <font>
      <b/>
      <sz val="10"/>
      <color indexed="8"/>
      <name val="Arial Unicode MS"/>
      <family val="2"/>
    </font>
    <font>
      <b/>
      <sz val="12"/>
      <name val="Arial Unicode MS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8"/>
      <name val="Arial Cyr"/>
      <family val="0"/>
    </font>
    <font>
      <sz val="10"/>
      <color indexed="56"/>
      <name val="Arial Cyr"/>
      <family val="0"/>
    </font>
    <font>
      <sz val="11"/>
      <color indexed="8"/>
      <name val="Arial"/>
      <family val="2"/>
    </font>
    <font>
      <sz val="8"/>
      <name val="Segoe UI"/>
      <family val="2"/>
    </font>
    <font>
      <b/>
      <sz val="12"/>
      <color indexed="17"/>
      <name val="Arial Unicode MS"/>
      <family val="2"/>
    </font>
    <font>
      <b/>
      <sz val="14"/>
      <color indexed="17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12"/>
      <color rgb="FFFF0000"/>
      <name val="Arial Cyr"/>
      <family val="0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1"/>
      <name val="Arial Cyr"/>
      <family val="0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Unicode MS"/>
      <family val="2"/>
    </font>
    <font>
      <sz val="10"/>
      <color rgb="FF002060"/>
      <name val="Arial Cyr"/>
      <family val="0"/>
    </font>
    <font>
      <b/>
      <sz val="14"/>
      <color rgb="FF00B050"/>
      <name val="Arial Unicode MS"/>
      <family val="2"/>
    </font>
    <font>
      <b/>
      <sz val="12"/>
      <color rgb="FF00B050"/>
      <name val="Arial Unicode MS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6" fillId="0" borderId="0" xfId="53" applyFont="1" applyFill="1">
      <alignment/>
      <protection/>
    </xf>
    <xf numFmtId="0" fontId="12" fillId="0" borderId="0" xfId="0" applyFont="1" applyAlignment="1">
      <alignment/>
    </xf>
    <xf numFmtId="0" fontId="6" fillId="0" borderId="0" xfId="53" applyFont="1" applyFill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" fillId="32" borderId="0" xfId="0" applyFont="1" applyFill="1" applyAlignment="1">
      <alignment/>
    </xf>
    <xf numFmtId="9" fontId="0" fillId="0" borderId="11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14" fillId="32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3" borderId="14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9" fontId="17" fillId="34" borderId="12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9" fontId="17" fillId="4" borderId="12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9" fontId="17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9" fontId="17" fillId="36" borderId="12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9" fontId="17" fillId="5" borderId="12" xfId="0" applyNumberFormat="1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9" fontId="17" fillId="37" borderId="12" xfId="0" applyNumberFormat="1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/>
    </xf>
    <xf numFmtId="9" fontId="17" fillId="38" borderId="12" xfId="0" applyNumberFormat="1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center" vertical="center"/>
    </xf>
    <xf numFmtId="9" fontId="17" fillId="3" borderId="12" xfId="0" applyNumberFormat="1" applyFont="1" applyFill="1" applyBorder="1" applyAlignment="1">
      <alignment horizontal="center" vertical="center"/>
    </xf>
    <xf numFmtId="9" fontId="19" fillId="10" borderId="12" xfId="0" applyNumberFormat="1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9" fontId="19" fillId="33" borderId="1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16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6" fillId="32" borderId="17" xfId="60" applyFont="1" applyFill="1" applyBorder="1">
      <alignment/>
      <protection/>
    </xf>
    <xf numFmtId="2" fontId="14" fillId="32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2" fontId="14" fillId="32" borderId="18" xfId="0" applyNumberFormat="1" applyFont="1" applyFill="1" applyBorder="1" applyAlignment="1">
      <alignment/>
    </xf>
    <xf numFmtId="2" fontId="14" fillId="32" borderId="19" xfId="0" applyNumberFormat="1" applyFont="1" applyFill="1" applyBorder="1" applyAlignment="1">
      <alignment/>
    </xf>
    <xf numFmtId="198" fontId="14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00" fontId="85" fillId="39" borderId="0" xfId="0" applyNumberFormat="1" applyFont="1" applyFill="1" applyAlignment="1">
      <alignment/>
    </xf>
    <xf numFmtId="200" fontId="86" fillId="39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85" fillId="40" borderId="0" xfId="0" applyFont="1" applyFill="1" applyAlignment="1">
      <alignment horizontal="center"/>
    </xf>
    <xf numFmtId="0" fontId="85" fillId="39" borderId="0" xfId="0" applyFont="1" applyFill="1" applyAlignment="1">
      <alignment horizontal="center"/>
    </xf>
    <xf numFmtId="0" fontId="87" fillId="40" borderId="0" xfId="0" applyFont="1" applyFill="1" applyAlignment="1">
      <alignment/>
    </xf>
    <xf numFmtId="0" fontId="87" fillId="39" borderId="0" xfId="0" applyFont="1" applyFill="1" applyAlignment="1">
      <alignment horizontal="center"/>
    </xf>
    <xf numFmtId="0" fontId="87" fillId="39" borderId="0" xfId="0" applyFont="1" applyFill="1" applyAlignment="1">
      <alignment/>
    </xf>
    <xf numFmtId="200" fontId="88" fillId="39" borderId="20" xfId="0" applyNumberFormat="1" applyFont="1" applyFill="1" applyBorder="1" applyAlignment="1">
      <alignment/>
    </xf>
    <xf numFmtId="2" fontId="89" fillId="39" borderId="21" xfId="0" applyNumberFormat="1" applyFont="1" applyFill="1" applyBorder="1" applyAlignment="1">
      <alignment/>
    </xf>
    <xf numFmtId="0" fontId="88" fillId="39" borderId="22" xfId="0" applyFont="1" applyFill="1" applyBorder="1" applyAlignment="1">
      <alignment/>
    </xf>
    <xf numFmtId="0" fontId="88" fillId="39" borderId="20" xfId="0" applyFont="1" applyFill="1" applyBorder="1" applyAlignment="1">
      <alignment horizontal="center"/>
    </xf>
    <xf numFmtId="0" fontId="88" fillId="39" borderId="21" xfId="0" applyFont="1" applyFill="1" applyBorder="1" applyAlignment="1">
      <alignment horizontal="center"/>
    </xf>
    <xf numFmtId="0" fontId="87" fillId="39" borderId="23" xfId="0" applyFont="1" applyFill="1" applyBorder="1" applyAlignment="1">
      <alignment/>
    </xf>
    <xf numFmtId="0" fontId="87" fillId="39" borderId="20" xfId="0" applyFont="1" applyFill="1" applyBorder="1" applyAlignment="1">
      <alignment/>
    </xf>
    <xf numFmtId="0" fontId="87" fillId="39" borderId="21" xfId="0" applyFont="1" applyFill="1" applyBorder="1" applyAlignment="1">
      <alignment/>
    </xf>
    <xf numFmtId="0" fontId="87" fillId="39" borderId="22" xfId="0" applyFont="1" applyFill="1" applyBorder="1" applyAlignment="1">
      <alignment/>
    </xf>
    <xf numFmtId="9" fontId="88" fillId="39" borderId="24" xfId="0" applyNumberFormat="1" applyFont="1" applyFill="1" applyBorder="1" applyAlignment="1">
      <alignment/>
    </xf>
    <xf numFmtId="49" fontId="88" fillId="39" borderId="25" xfId="0" applyNumberFormat="1" applyFont="1" applyFill="1" applyBorder="1" applyAlignment="1">
      <alignment/>
    </xf>
    <xf numFmtId="49" fontId="88" fillId="39" borderId="26" xfId="0" applyNumberFormat="1" applyFont="1" applyFill="1" applyBorder="1" applyAlignment="1">
      <alignment/>
    </xf>
    <xf numFmtId="197" fontId="88" fillId="39" borderId="24" xfId="0" applyNumberFormat="1" applyFont="1" applyFill="1" applyBorder="1" applyAlignment="1">
      <alignment/>
    </xf>
    <xf numFmtId="0" fontId="89" fillId="39" borderId="23" xfId="0" applyFont="1" applyFill="1" applyBorder="1" applyAlignment="1">
      <alignment/>
    </xf>
    <xf numFmtId="0" fontId="89" fillId="39" borderId="24" xfId="0" applyFont="1" applyFill="1" applyBorder="1" applyAlignment="1">
      <alignment/>
    </xf>
    <xf numFmtId="0" fontId="89" fillId="39" borderId="25" xfId="0" applyFont="1" applyFill="1" applyBorder="1" applyAlignment="1">
      <alignment/>
    </xf>
    <xf numFmtId="0" fontId="88" fillId="39" borderId="20" xfId="0" applyFont="1" applyFill="1" applyBorder="1" applyAlignment="1">
      <alignment/>
    </xf>
    <xf numFmtId="0" fontId="88" fillId="39" borderId="21" xfId="0" applyFont="1" applyFill="1" applyBorder="1" applyAlignment="1">
      <alignment/>
    </xf>
    <xf numFmtId="2" fontId="2" fillId="41" borderId="18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2" fontId="4" fillId="39" borderId="27" xfId="0" applyNumberFormat="1" applyFont="1" applyFill="1" applyBorder="1" applyAlignment="1">
      <alignment/>
    </xf>
    <xf numFmtId="2" fontId="54" fillId="39" borderId="27" xfId="0" applyNumberFormat="1" applyFont="1" applyFill="1" applyBorder="1" applyAlignment="1">
      <alignment horizontal="center"/>
    </xf>
    <xf numFmtId="2" fontId="55" fillId="39" borderId="27" xfId="0" applyNumberFormat="1" applyFont="1" applyFill="1" applyBorder="1" applyAlignment="1">
      <alignment horizontal="center"/>
    </xf>
    <xf numFmtId="2" fontId="2" fillId="39" borderId="18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4" fillId="39" borderId="10" xfId="0" applyNumberFormat="1" applyFont="1" applyFill="1" applyBorder="1" applyAlignment="1">
      <alignment/>
    </xf>
    <xf numFmtId="2" fontId="54" fillId="39" borderId="10" xfId="0" applyNumberFormat="1" applyFont="1" applyFill="1" applyBorder="1" applyAlignment="1">
      <alignment horizontal="center"/>
    </xf>
    <xf numFmtId="2" fontId="55" fillId="39" borderId="10" xfId="0" applyNumberFormat="1" applyFont="1" applyFill="1" applyBorder="1" applyAlignment="1">
      <alignment horizontal="center"/>
    </xf>
    <xf numFmtId="200" fontId="0" fillId="39" borderId="0" xfId="0" applyNumberFormat="1" applyFill="1" applyAlignment="1">
      <alignment/>
    </xf>
    <xf numFmtId="0" fontId="86" fillId="0" borderId="0" xfId="0" applyFont="1" applyAlignment="1">
      <alignment/>
    </xf>
    <xf numFmtId="0" fontId="90" fillId="39" borderId="10" xfId="0" applyFont="1" applyFill="1" applyBorder="1" applyAlignment="1">
      <alignment horizontal="center" vertical="center" wrapText="1"/>
    </xf>
    <xf numFmtId="0" fontId="20" fillId="40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5" fillId="42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22" fillId="42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91" fillId="42" borderId="24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89" fillId="39" borderId="28" xfId="0" applyFont="1" applyFill="1" applyBorder="1" applyAlignment="1">
      <alignment/>
    </xf>
    <xf numFmtId="0" fontId="92" fillId="40" borderId="0" xfId="0" applyFont="1" applyFill="1" applyAlignment="1">
      <alignment horizontal="center"/>
    </xf>
    <xf numFmtId="0" fontId="92" fillId="39" borderId="0" xfId="0" applyFont="1" applyFill="1" applyAlignment="1">
      <alignment horizontal="center"/>
    </xf>
    <xf numFmtId="0" fontId="93" fillId="0" borderId="0" xfId="0" applyFont="1" applyAlignment="1">
      <alignment horizontal="center"/>
    </xf>
    <xf numFmtId="0" fontId="91" fillId="42" borderId="29" xfId="0" applyFont="1" applyFill="1" applyBorder="1" applyAlignment="1">
      <alignment horizontal="center"/>
    </xf>
    <xf numFmtId="0" fontId="94" fillId="42" borderId="3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1" fillId="42" borderId="27" xfId="0" applyFont="1" applyFill="1" applyBorder="1" applyAlignment="1">
      <alignment horizontal="center" vertical="center" wrapText="1"/>
    </xf>
    <xf numFmtId="0" fontId="94" fillId="42" borderId="27" xfId="0" applyFont="1" applyFill="1" applyBorder="1" applyAlignment="1">
      <alignment horizontal="center" vertical="center" wrapText="1"/>
    </xf>
    <xf numFmtId="200" fontId="88" fillId="39" borderId="31" xfId="0" applyNumberFormat="1" applyFont="1" applyFill="1" applyBorder="1" applyAlignment="1">
      <alignment horizontal="center"/>
    </xf>
    <xf numFmtId="0" fontId="88" fillId="39" borderId="31" xfId="0" applyFont="1" applyFill="1" applyBorder="1" applyAlignment="1">
      <alignment horizontal="center"/>
    </xf>
    <xf numFmtId="0" fontId="88" fillId="39" borderId="25" xfId="0" applyFont="1" applyFill="1" applyBorder="1" applyAlignment="1">
      <alignment/>
    </xf>
    <xf numFmtId="0" fontId="88" fillId="39" borderId="23" xfId="0" applyFont="1" applyFill="1" applyBorder="1" applyAlignment="1">
      <alignment/>
    </xf>
    <xf numFmtId="0" fontId="88" fillId="39" borderId="24" xfId="0" applyFont="1" applyFill="1" applyBorder="1" applyAlignment="1">
      <alignment/>
    </xf>
    <xf numFmtId="200" fontId="88" fillId="39" borderId="10" xfId="0" applyNumberFormat="1" applyFont="1" applyFill="1" applyBorder="1" applyAlignment="1">
      <alignment horizontal="center"/>
    </xf>
    <xf numFmtId="0" fontId="88" fillId="39" borderId="10" xfId="0" applyFont="1" applyFill="1" applyBorder="1" applyAlignment="1">
      <alignment horizontal="center"/>
    </xf>
    <xf numFmtId="0" fontId="88" fillId="39" borderId="10" xfId="0" applyFont="1" applyFill="1" applyBorder="1" applyAlignment="1">
      <alignment/>
    </xf>
    <xf numFmtId="0" fontId="95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200" fontId="85" fillId="39" borderId="10" xfId="0" applyNumberFormat="1" applyFont="1" applyFill="1" applyBorder="1" applyAlignment="1">
      <alignment horizontal="center"/>
    </xf>
    <xf numFmtId="200" fontId="86" fillId="39" borderId="10" xfId="0" applyNumberFormat="1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 horizontal="center"/>
    </xf>
    <xf numFmtId="2" fontId="87" fillId="39" borderId="10" xfId="0" applyNumberFormat="1" applyFont="1" applyFill="1" applyBorder="1" applyAlignment="1">
      <alignment/>
    </xf>
    <xf numFmtId="2" fontId="96" fillId="39" borderId="10" xfId="0" applyNumberFormat="1" applyFont="1" applyFill="1" applyBorder="1" applyAlignment="1">
      <alignment/>
    </xf>
    <xf numFmtId="2" fontId="96" fillId="40" borderId="10" xfId="0" applyNumberFormat="1" applyFont="1" applyFill="1" applyBorder="1" applyAlignment="1">
      <alignment/>
    </xf>
    <xf numFmtId="2" fontId="4" fillId="40" borderId="27" xfId="0" applyNumberFormat="1" applyFont="1" applyFill="1" applyBorder="1" applyAlignment="1">
      <alignment/>
    </xf>
    <xf numFmtId="2" fontId="55" fillId="40" borderId="27" xfId="0" applyNumberFormat="1" applyFont="1" applyFill="1" applyBorder="1" applyAlignment="1">
      <alignment horizontal="center"/>
    </xf>
    <xf numFmtId="2" fontId="55" fillId="40" borderId="3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wrapText="1"/>
    </xf>
    <xf numFmtId="2" fontId="20" fillId="39" borderId="18" xfId="0" applyNumberFormat="1" applyFont="1" applyFill="1" applyBorder="1" applyAlignment="1">
      <alignment horizontal="center" wrapText="1"/>
    </xf>
    <xf numFmtId="2" fontId="20" fillId="40" borderId="18" xfId="0" applyNumberFormat="1" applyFont="1" applyFill="1" applyBorder="1" applyAlignment="1">
      <alignment horizontal="center" wrapText="1"/>
    </xf>
    <xf numFmtId="2" fontId="2" fillId="39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2" fillId="42" borderId="18" xfId="0" applyNumberFormat="1" applyFont="1" applyFill="1" applyBorder="1" applyAlignment="1">
      <alignment horizontal="center" wrapText="1"/>
    </xf>
    <xf numFmtId="2" fontId="2" fillId="42" borderId="33" xfId="0" applyNumberFormat="1" applyFont="1" applyFill="1" applyBorder="1" applyAlignment="1">
      <alignment horizontal="center" wrapText="1"/>
    </xf>
    <xf numFmtId="2" fontId="4" fillId="40" borderId="33" xfId="0" applyNumberFormat="1" applyFont="1" applyFill="1" applyBorder="1" applyAlignment="1">
      <alignment/>
    </xf>
    <xf numFmtId="2" fontId="55" fillId="40" borderId="10" xfId="0" applyNumberFormat="1" applyFont="1" applyFill="1" applyBorder="1" applyAlignment="1">
      <alignment horizontal="center"/>
    </xf>
    <xf numFmtId="2" fontId="55" fillId="40" borderId="34" xfId="0" applyNumberFormat="1" applyFont="1" applyFill="1" applyBorder="1" applyAlignment="1">
      <alignment horizontal="center"/>
    </xf>
    <xf numFmtId="2" fontId="21" fillId="39" borderId="10" xfId="0" applyNumberFormat="1" applyFont="1" applyFill="1" applyBorder="1" applyAlignment="1">
      <alignment horizontal="center" wrapText="1"/>
    </xf>
    <xf numFmtId="2" fontId="2" fillId="43" borderId="18" xfId="0" applyNumberFormat="1" applyFont="1" applyFill="1" applyBorder="1" applyAlignment="1">
      <alignment horizontal="center" wrapText="1"/>
    </xf>
    <xf numFmtId="2" fontId="2" fillId="43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39" borderId="10" xfId="0" applyFont="1" applyFill="1" applyBorder="1" applyAlignment="1">
      <alignment/>
    </xf>
    <xf numFmtId="0" fontId="21" fillId="39" borderId="10" xfId="0" applyFont="1" applyFill="1" applyBorder="1" applyAlignment="1">
      <alignment horizontal="left"/>
    </xf>
    <xf numFmtId="2" fontId="2" fillId="13" borderId="18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 wrapText="1"/>
    </xf>
    <xf numFmtId="2" fontId="97" fillId="39" borderId="18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/>
    </xf>
    <xf numFmtId="2" fontId="2" fillId="39" borderId="10" xfId="0" applyNumberFormat="1" applyFont="1" applyFill="1" applyBorder="1" applyAlignment="1">
      <alignment horizontal="center"/>
    </xf>
    <xf numFmtId="0" fontId="21" fillId="44" borderId="10" xfId="0" applyFont="1" applyFill="1" applyBorder="1" applyAlignment="1">
      <alignment horizontal="left"/>
    </xf>
    <xf numFmtId="0" fontId="21" fillId="44" borderId="10" xfId="0" applyFont="1" applyFill="1" applyBorder="1" applyAlignment="1">
      <alignment/>
    </xf>
    <xf numFmtId="2" fontId="21" fillId="44" borderId="10" xfId="0" applyNumberFormat="1" applyFont="1" applyFill="1" applyBorder="1" applyAlignment="1">
      <alignment horizontal="center" wrapText="1"/>
    </xf>
    <xf numFmtId="2" fontId="20" fillId="44" borderId="18" xfId="0" applyNumberFormat="1" applyFont="1" applyFill="1" applyBorder="1" applyAlignment="1">
      <alignment horizontal="center" wrapText="1"/>
    </xf>
    <xf numFmtId="2" fontId="2" fillId="44" borderId="18" xfId="0" applyNumberFormat="1" applyFont="1" applyFill="1" applyBorder="1" applyAlignment="1">
      <alignment horizontal="center" wrapText="1"/>
    </xf>
    <xf numFmtId="2" fontId="2" fillId="44" borderId="10" xfId="0" applyNumberFormat="1" applyFont="1" applyFill="1" applyBorder="1" applyAlignment="1">
      <alignment horizontal="center"/>
    </xf>
    <xf numFmtId="2" fontId="5" fillId="44" borderId="18" xfId="0" applyNumberFormat="1" applyFont="1" applyFill="1" applyBorder="1" applyAlignment="1">
      <alignment horizontal="center" wrapText="1"/>
    </xf>
    <xf numFmtId="2" fontId="2" fillId="44" borderId="33" xfId="0" applyNumberFormat="1" applyFont="1" applyFill="1" applyBorder="1" applyAlignment="1">
      <alignment horizontal="center" wrapText="1"/>
    </xf>
    <xf numFmtId="2" fontId="4" fillId="44" borderId="10" xfId="0" applyNumberFormat="1" applyFont="1" applyFill="1" applyBorder="1" applyAlignment="1">
      <alignment/>
    </xf>
    <xf numFmtId="2" fontId="4" fillId="44" borderId="10" xfId="0" applyNumberFormat="1" applyFont="1" applyFill="1" applyBorder="1" applyAlignment="1">
      <alignment horizontal="center"/>
    </xf>
    <xf numFmtId="2" fontId="87" fillId="44" borderId="10" xfId="0" applyNumberFormat="1" applyFont="1" applyFill="1" applyBorder="1" applyAlignment="1">
      <alignment/>
    </xf>
    <xf numFmtId="2" fontId="4" fillId="44" borderId="33" xfId="0" applyNumberFormat="1" applyFont="1" applyFill="1" applyBorder="1" applyAlignment="1">
      <alignment/>
    </xf>
    <xf numFmtId="2" fontId="54" fillId="44" borderId="10" xfId="0" applyNumberFormat="1" applyFont="1" applyFill="1" applyBorder="1" applyAlignment="1">
      <alignment horizontal="center"/>
    </xf>
    <xf numFmtId="2" fontId="55" fillId="44" borderId="10" xfId="0" applyNumberFormat="1" applyFont="1" applyFill="1" applyBorder="1" applyAlignment="1">
      <alignment horizontal="center"/>
    </xf>
    <xf numFmtId="2" fontId="55" fillId="44" borderId="34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2" fontId="2" fillId="0" borderId="33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0" fillId="39" borderId="10" xfId="0" applyFill="1" applyBorder="1" applyAlignment="1">
      <alignment/>
    </xf>
    <xf numFmtId="0" fontId="21" fillId="39" borderId="33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2" fontId="2" fillId="39" borderId="33" xfId="0" applyNumberFormat="1" applyFont="1" applyFill="1" applyBorder="1" applyAlignment="1">
      <alignment horizontal="center" wrapText="1"/>
    </xf>
    <xf numFmtId="2" fontId="2" fillId="45" borderId="18" xfId="0" applyNumberFormat="1" applyFont="1" applyFill="1" applyBorder="1" applyAlignment="1">
      <alignment horizontal="center" wrapText="1"/>
    </xf>
    <xf numFmtId="2" fontId="2" fillId="45" borderId="10" xfId="0" applyNumberFormat="1" applyFont="1" applyFill="1" applyBorder="1" applyAlignment="1">
      <alignment horizontal="center"/>
    </xf>
    <xf numFmtId="2" fontId="2" fillId="39" borderId="0" xfId="0" applyNumberFormat="1" applyFont="1" applyFill="1" applyAlignment="1">
      <alignment horizontal="center"/>
    </xf>
    <xf numFmtId="0" fontId="0" fillId="44" borderId="10" xfId="0" applyFill="1" applyBorder="1" applyAlignment="1">
      <alignment/>
    </xf>
    <xf numFmtId="0" fontId="2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2" fontId="97" fillId="44" borderId="18" xfId="0" applyNumberFormat="1" applyFont="1" applyFill="1" applyBorder="1" applyAlignment="1">
      <alignment horizontal="center" wrapText="1"/>
    </xf>
    <xf numFmtId="0" fontId="0" fillId="39" borderId="35" xfId="0" applyFill="1" applyBorder="1" applyAlignment="1">
      <alignment/>
    </xf>
    <xf numFmtId="2" fontId="21" fillId="0" borderId="35" xfId="0" applyNumberFormat="1" applyFont="1" applyBorder="1" applyAlignment="1">
      <alignment horizontal="center" wrapText="1"/>
    </xf>
    <xf numFmtId="2" fontId="2" fillId="39" borderId="35" xfId="0" applyNumberFormat="1" applyFont="1" applyFill="1" applyBorder="1" applyAlignment="1">
      <alignment horizontal="center"/>
    </xf>
    <xf numFmtId="0" fontId="5" fillId="42" borderId="35" xfId="0" applyFont="1" applyFill="1" applyBorder="1" applyAlignment="1">
      <alignment horizontal="center"/>
    </xf>
    <xf numFmtId="2" fontId="89" fillId="39" borderId="10" xfId="0" applyNumberFormat="1" applyFont="1" applyFill="1" applyBorder="1" applyAlignment="1">
      <alignment/>
    </xf>
    <xf numFmtId="0" fontId="87" fillId="39" borderId="10" xfId="0" applyFont="1" applyFill="1" applyBorder="1" applyAlignment="1">
      <alignment/>
    </xf>
    <xf numFmtId="2" fontId="88" fillId="39" borderId="10" xfId="0" applyNumberFormat="1" applyFont="1" applyFill="1" applyBorder="1" applyAlignment="1">
      <alignment/>
    </xf>
    <xf numFmtId="2" fontId="89" fillId="39" borderId="33" xfId="0" applyNumberFormat="1" applyFont="1" applyFill="1" applyBorder="1" applyAlignment="1">
      <alignment/>
    </xf>
    <xf numFmtId="0" fontId="0" fillId="39" borderId="10" xfId="0" applyFill="1" applyBorder="1" applyAlignment="1">
      <alignment horizontal="center"/>
    </xf>
    <xf numFmtId="2" fontId="2" fillId="42" borderId="10" xfId="0" applyNumberFormat="1" applyFont="1" applyFill="1" applyBorder="1" applyAlignment="1">
      <alignment horizontal="center"/>
    </xf>
    <xf numFmtId="0" fontId="21" fillId="39" borderId="10" xfId="62" applyFont="1" applyFill="1" applyBorder="1" applyAlignment="1">
      <alignment wrapText="1"/>
      <protection/>
    </xf>
    <xf numFmtId="2" fontId="20" fillId="39" borderId="10" xfId="0" applyNumberFormat="1" applyFont="1" applyFill="1" applyBorder="1" applyAlignment="1">
      <alignment horizontal="center"/>
    </xf>
    <xf numFmtId="2" fontId="20" fillId="39" borderId="10" xfId="0" applyNumberFormat="1" applyFont="1" applyFill="1" applyBorder="1" applyAlignment="1">
      <alignment horizontal="center" wrapText="1"/>
    </xf>
    <xf numFmtId="0" fontId="0" fillId="46" borderId="10" xfId="0" applyFill="1" applyBorder="1" applyAlignment="1">
      <alignment horizontal="center"/>
    </xf>
    <xf numFmtId="2" fontId="20" fillId="46" borderId="18" xfId="0" applyNumberFormat="1" applyFont="1" applyFill="1" applyBorder="1" applyAlignment="1">
      <alignment horizontal="center" wrapText="1"/>
    </xf>
    <xf numFmtId="0" fontId="20" fillId="40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5" fillId="39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right" wrapText="1"/>
    </xf>
    <xf numFmtId="0" fontId="2" fillId="39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44" borderId="10" xfId="0" applyFont="1" applyFill="1" applyBorder="1" applyAlignment="1">
      <alignment/>
    </xf>
    <xf numFmtId="0" fontId="2" fillId="39" borderId="35" xfId="0" applyFont="1" applyFill="1" applyBorder="1" applyAlignment="1">
      <alignment/>
    </xf>
    <xf numFmtId="0" fontId="2" fillId="39" borderId="10" xfId="62" applyFont="1" applyFill="1" applyBorder="1" applyAlignment="1">
      <alignment wrapText="1"/>
      <protection/>
    </xf>
    <xf numFmtId="0" fontId="86" fillId="46" borderId="10" xfId="0" applyFont="1" applyFill="1" applyBorder="1" applyAlignment="1">
      <alignment/>
    </xf>
    <xf numFmtId="0" fontId="86" fillId="39" borderId="0" xfId="0" applyFont="1" applyFill="1" applyAlignment="1">
      <alignment/>
    </xf>
    <xf numFmtId="0" fontId="6" fillId="0" borderId="0" xfId="53" applyFont="1" applyFill="1" applyAlignment="1">
      <alignment/>
      <protection/>
    </xf>
    <xf numFmtId="0" fontId="7" fillId="0" borderId="0" xfId="53" applyFont="1" applyFill="1" applyAlignment="1">
      <alignment horizontal="center"/>
      <protection/>
    </xf>
    <xf numFmtId="9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9" fontId="7" fillId="0" borderId="38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6" fillId="0" borderId="19" xfId="53" applyNumberFormat="1" applyFont="1" applyFill="1" applyBorder="1" applyAlignment="1">
      <alignment horizontal="center" wrapText="1"/>
      <protection/>
    </xf>
    <xf numFmtId="2" fontId="10" fillId="0" borderId="10" xfId="0" applyNumberFormat="1" applyFont="1" applyFill="1" applyBorder="1" applyAlignment="1">
      <alignment/>
    </xf>
    <xf numFmtId="19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53" applyFont="1" applyFill="1">
      <alignment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right" vertical="center" wrapText="1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0" fontId="10" fillId="45" borderId="0" xfId="53" applyFont="1" applyFill="1" applyAlignment="1">
      <alignment/>
      <protection/>
    </xf>
    <xf numFmtId="0" fontId="25" fillId="39" borderId="19" xfId="60" applyFont="1" applyFill="1" applyBorder="1">
      <alignment/>
      <protection/>
    </xf>
    <xf numFmtId="0" fontId="25" fillId="39" borderId="10" xfId="60" applyNumberFormat="1" applyFont="1" applyFill="1" applyBorder="1" applyAlignment="1" applyProtection="1">
      <alignment vertical="top"/>
      <protection/>
    </xf>
    <xf numFmtId="2" fontId="25" fillId="39" borderId="17" xfId="60" applyNumberFormat="1" applyFont="1" applyFill="1" applyBorder="1" applyAlignment="1" applyProtection="1">
      <alignment horizontal="center" vertical="top"/>
      <protection/>
    </xf>
    <xf numFmtId="0" fontId="25" fillId="39" borderId="17" xfId="60" applyFont="1" applyFill="1" applyBorder="1">
      <alignment/>
      <protection/>
    </xf>
    <xf numFmtId="0" fontId="2" fillId="0" borderId="10" xfId="59" applyFont="1" applyFill="1" applyBorder="1" applyAlignment="1">
      <alignment horizontal="left" vertical="center"/>
      <protection/>
    </xf>
    <xf numFmtId="2" fontId="6" fillId="0" borderId="10" xfId="53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2" fillId="0" borderId="10" xfId="58" applyFont="1" applyFill="1" applyBorder="1">
      <alignment/>
      <protection/>
    </xf>
    <xf numFmtId="0" fontId="2" fillId="0" borderId="19" xfId="58" applyFont="1" applyFill="1" applyBorder="1">
      <alignment/>
      <protection/>
    </xf>
    <xf numFmtId="0" fontId="3" fillId="0" borderId="10" xfId="60" applyFont="1" applyFill="1" applyBorder="1">
      <alignment/>
      <protection/>
    </xf>
    <xf numFmtId="0" fontId="30" fillId="0" borderId="19" xfId="60" applyNumberFormat="1" applyFont="1" applyFill="1" applyBorder="1" applyAlignment="1" applyProtection="1">
      <alignment vertical="top"/>
      <protection/>
    </xf>
    <xf numFmtId="0" fontId="3" fillId="0" borderId="27" xfId="60" applyFont="1" applyFill="1" applyBorder="1">
      <alignment/>
      <protection/>
    </xf>
    <xf numFmtId="0" fontId="3" fillId="0" borderId="39" xfId="60" applyFont="1" applyFill="1" applyBorder="1">
      <alignment/>
      <protection/>
    </xf>
    <xf numFmtId="0" fontId="3" fillId="0" borderId="39" xfId="6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19" xfId="60" applyNumberFormat="1" applyFont="1" applyFill="1" applyBorder="1" applyAlignment="1" applyProtection="1">
      <alignment vertical="top" wrapText="1"/>
      <protection/>
    </xf>
    <xf numFmtId="0" fontId="3" fillId="0" borderId="10" xfId="60" applyNumberFormat="1" applyFont="1" applyFill="1" applyBorder="1" applyAlignment="1" applyProtection="1">
      <alignment vertical="top" wrapText="1"/>
      <protection/>
    </xf>
    <xf numFmtId="0" fontId="3" fillId="0" borderId="10" xfId="58" applyFill="1" applyBorder="1" applyAlignment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19" xfId="60" applyNumberFormat="1" applyFont="1" applyFill="1" applyBorder="1" applyAlignment="1" applyProtection="1">
      <alignment horizontal="left" vertical="top" wrapText="1"/>
      <protection/>
    </xf>
    <xf numFmtId="14" fontId="27" fillId="0" borderId="0" xfId="53" applyNumberFormat="1" applyFont="1" applyFill="1">
      <alignment/>
      <protection/>
    </xf>
    <xf numFmtId="0" fontId="23" fillId="0" borderId="4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wrapText="1"/>
    </xf>
    <xf numFmtId="0" fontId="2" fillId="0" borderId="10" xfId="59" applyFont="1" applyFill="1" applyBorder="1" applyAlignment="1">
      <alignment horizontal="left" wrapText="1"/>
      <protection/>
    </xf>
    <xf numFmtId="0" fontId="23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right"/>
      <protection/>
    </xf>
    <xf numFmtId="0" fontId="23" fillId="0" borderId="0" xfId="53" applyFont="1" applyFill="1" applyAlignment="1">
      <alignment horizontal="right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right" vertical="center" wrapText="1"/>
      <protection/>
    </xf>
    <xf numFmtId="0" fontId="98" fillId="0" borderId="0" xfId="53" applyFont="1" applyFill="1">
      <alignment/>
      <protection/>
    </xf>
    <xf numFmtId="0" fontId="23" fillId="0" borderId="10" xfId="53" applyFont="1" applyFill="1" applyBorder="1" applyAlignment="1">
      <alignment horizontal="center"/>
      <protection/>
    </xf>
    <xf numFmtId="2" fontId="6" fillId="0" borderId="33" xfId="53" applyNumberFormat="1" applyFont="1" applyFill="1" applyBorder="1" applyAlignment="1">
      <alignment horizontal="center" wrapText="1"/>
      <protection/>
    </xf>
    <xf numFmtId="0" fontId="32" fillId="0" borderId="0" xfId="53" applyFont="1" applyFill="1" applyAlignment="1">
      <alignment horizontal="center"/>
      <protection/>
    </xf>
    <xf numFmtId="0" fontId="33" fillId="0" borderId="0" xfId="53" applyFont="1" applyFill="1" applyAlignment="1">
      <alignment horizontal="right"/>
      <protection/>
    </xf>
    <xf numFmtId="0" fontId="32" fillId="0" borderId="0" xfId="53" applyFont="1" applyFill="1">
      <alignment/>
      <protection/>
    </xf>
    <xf numFmtId="0" fontId="32" fillId="0" borderId="0" xfId="53" applyFont="1" applyFill="1" applyAlignment="1">
      <alignment horizontal="right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right" vertical="center" wrapText="1"/>
      <protection/>
    </xf>
    <xf numFmtId="0" fontId="32" fillId="0" borderId="10" xfId="53" applyFont="1" applyFill="1" applyBorder="1" applyAlignment="1">
      <alignment horizontal="center"/>
      <protection/>
    </xf>
    <xf numFmtId="0" fontId="32" fillId="0" borderId="10" xfId="53" applyFont="1" applyFill="1" applyBorder="1" applyAlignment="1">
      <alignment horizontal="center" wrapText="1"/>
      <protection/>
    </xf>
    <xf numFmtId="0" fontId="99" fillId="0" borderId="0" xfId="53" applyFont="1" applyFill="1">
      <alignment/>
      <protection/>
    </xf>
    <xf numFmtId="0" fontId="32" fillId="0" borderId="10" xfId="53" applyFont="1" applyFill="1" applyBorder="1" applyAlignment="1">
      <alignment horizontal="right"/>
      <protection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 wrapText="1"/>
    </xf>
    <xf numFmtId="0" fontId="32" fillId="0" borderId="10" xfId="59" applyFont="1" applyFill="1" applyBorder="1" applyAlignment="1">
      <alignment horizontal="left" wrapText="1"/>
      <protection/>
    </xf>
    <xf numFmtId="0" fontId="32" fillId="0" borderId="10" xfId="53" applyFont="1" applyFill="1" applyBorder="1" applyAlignment="1">
      <alignment horizontal="left" wrapText="1"/>
      <protection/>
    </xf>
    <xf numFmtId="0" fontId="32" fillId="0" borderId="10" xfId="59" applyFont="1" applyFill="1" applyBorder="1">
      <alignment/>
      <protection/>
    </xf>
    <xf numFmtId="0" fontId="32" fillId="0" borderId="10" xfId="53" applyFont="1" applyFill="1" applyBorder="1">
      <alignment/>
      <protection/>
    </xf>
    <xf numFmtId="0" fontId="100" fillId="0" borderId="27" xfId="60" applyFont="1" applyFill="1" applyBorder="1">
      <alignment/>
      <protection/>
    </xf>
    <xf numFmtId="0" fontId="97" fillId="0" borderId="10" xfId="58" applyFont="1" applyFill="1" applyBorder="1">
      <alignment/>
      <protection/>
    </xf>
    <xf numFmtId="0" fontId="101" fillId="0" borderId="0" xfId="53" applyFont="1" applyFill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23" fillId="0" borderId="10" xfId="53" applyFont="1" applyFill="1" applyBorder="1">
      <alignment/>
      <protection/>
    </xf>
    <xf numFmtId="0" fontId="102" fillId="0" borderId="10" xfId="0" applyFont="1" applyFill="1" applyBorder="1" applyAlignment="1">
      <alignment/>
    </xf>
    <xf numFmtId="0" fontId="6" fillId="0" borderId="0" xfId="53" applyFont="1" applyFill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10" fontId="6" fillId="0" borderId="0" xfId="53" applyNumberFormat="1" applyFont="1" applyFill="1">
      <alignment/>
      <protection/>
    </xf>
    <xf numFmtId="10" fontId="7" fillId="0" borderId="0" xfId="53" applyNumberFormat="1" applyFont="1" applyFill="1" applyAlignment="1">
      <alignment wrapText="1"/>
      <protection/>
    </xf>
    <xf numFmtId="2" fontId="6" fillId="0" borderId="0" xfId="53" applyNumberFormat="1" applyFont="1" applyFill="1">
      <alignment/>
      <protection/>
    </xf>
    <xf numFmtId="2" fontId="7" fillId="0" borderId="0" xfId="53" applyNumberFormat="1" applyFont="1" applyFill="1" applyAlignment="1">
      <alignment wrapText="1"/>
      <protection/>
    </xf>
    <xf numFmtId="10" fontId="6" fillId="0" borderId="0" xfId="53" applyNumberFormat="1" applyFont="1" applyFill="1" applyAlignment="1">
      <alignment wrapText="1"/>
      <protection/>
    </xf>
    <xf numFmtId="0" fontId="100" fillId="0" borderId="10" xfId="0" applyFont="1" applyFill="1" applyBorder="1" applyAlignment="1">
      <alignment horizontal="left" wrapText="1"/>
    </xf>
    <xf numFmtId="0" fontId="2" fillId="0" borderId="10" xfId="53" applyFont="1" applyFill="1" applyBorder="1" applyAlignment="1">
      <alignment horizontal="right"/>
      <protection/>
    </xf>
    <xf numFmtId="0" fontId="2" fillId="0" borderId="10" xfId="59" applyFont="1" applyFill="1" applyBorder="1">
      <alignment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61" applyFont="1" applyFill="1" applyBorder="1">
      <alignment/>
      <protection/>
    </xf>
    <xf numFmtId="0" fontId="0" fillId="0" borderId="10" xfId="0" applyFill="1" applyBorder="1" applyAlignment="1">
      <alignment horizontal="left" wrapText="1"/>
    </xf>
    <xf numFmtId="0" fontId="3" fillId="0" borderId="19" xfId="60" applyNumberFormat="1" applyFont="1" applyFill="1" applyBorder="1" applyAlignment="1" applyProtection="1">
      <alignment horizontal="left" vertical="top"/>
      <protection/>
    </xf>
    <xf numFmtId="0" fontId="2" fillId="0" borderId="33" xfId="0" applyFont="1" applyFill="1" applyBorder="1" applyAlignment="1">
      <alignment horizontal="left" vertical="center"/>
    </xf>
    <xf numFmtId="0" fontId="102" fillId="0" borderId="33" xfId="0" applyFont="1" applyFill="1" applyBorder="1" applyAlignment="1">
      <alignment horizontal="left" vertical="center"/>
    </xf>
    <xf numFmtId="0" fontId="23" fillId="0" borderId="33" xfId="53" applyFont="1" applyFill="1" applyBorder="1">
      <alignment/>
      <protection/>
    </xf>
    <xf numFmtId="2" fontId="6" fillId="0" borderId="10" xfId="53" applyNumberFormat="1" applyFont="1" applyFill="1" applyBorder="1">
      <alignment/>
      <protection/>
    </xf>
    <xf numFmtId="0" fontId="6" fillId="0" borderId="41" xfId="53" applyFont="1" applyFill="1" applyBorder="1" applyAlignment="1">
      <alignment horizontal="center"/>
      <protection/>
    </xf>
    <xf numFmtId="0" fontId="6" fillId="0" borderId="29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0" fillId="0" borderId="11" xfId="0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6" fillId="0" borderId="10" xfId="53" applyNumberFormat="1" applyFont="1" applyFill="1" applyBorder="1" applyAlignment="1">
      <alignment wrapText="1"/>
      <protection/>
    </xf>
    <xf numFmtId="1" fontId="6" fillId="0" borderId="0" xfId="53" applyNumberFormat="1" applyFont="1" applyFill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wrapText="1"/>
      <protection/>
    </xf>
    <xf numFmtId="14" fontId="103" fillId="40" borderId="0" xfId="53" applyNumberFormat="1" applyFont="1" applyFill="1" applyAlignment="1">
      <alignment horizontal="center" vertical="center"/>
      <protection/>
    </xf>
    <xf numFmtId="1" fontId="23" fillId="0" borderId="0" xfId="53" applyNumberFormat="1" applyFont="1" applyFill="1" applyAlignment="1">
      <alignment horizontal="center"/>
      <protection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1" fontId="23" fillId="0" borderId="10" xfId="53" applyNumberFormat="1" applyFont="1" applyFill="1" applyBorder="1" applyAlignment="1">
      <alignment horizontal="center" wrapText="1"/>
      <protection/>
    </xf>
    <xf numFmtId="2" fontId="23" fillId="0" borderId="0" xfId="53" applyNumberFormat="1" applyFont="1" applyFill="1">
      <alignment/>
      <protection/>
    </xf>
    <xf numFmtId="14" fontId="103" fillId="40" borderId="0" xfId="53" applyNumberFormat="1" applyFont="1" applyFill="1" applyAlignment="1">
      <alignment horizontal="center" vertical="center"/>
      <protection/>
    </xf>
    <xf numFmtId="14" fontId="103" fillId="40" borderId="11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>
      <alignment/>
      <protection/>
    </xf>
    <xf numFmtId="2" fontId="32" fillId="0" borderId="0" xfId="53" applyNumberFormat="1" applyFont="1" applyFill="1">
      <alignment/>
      <protection/>
    </xf>
    <xf numFmtId="14" fontId="103" fillId="40" borderId="0" xfId="53" applyNumberFormat="1" applyFont="1" applyFill="1" applyBorder="1" applyAlignment="1">
      <alignment horizontal="center" vertical="center"/>
      <protection/>
    </xf>
    <xf numFmtId="2" fontId="32" fillId="0" borderId="10" xfId="53" applyNumberFormat="1" applyFont="1" applyFill="1" applyBorder="1">
      <alignment/>
      <protection/>
    </xf>
    <xf numFmtId="0" fontId="30" fillId="0" borderId="10" xfId="60" applyNumberFormat="1" applyFont="1" applyFill="1" applyBorder="1" applyAlignment="1" applyProtection="1">
      <alignment vertical="top"/>
      <protection/>
    </xf>
    <xf numFmtId="0" fontId="3" fillId="0" borderId="19" xfId="0" applyFont="1" applyFill="1" applyBorder="1" applyAlignment="1">
      <alignment horizontal="left" vertical="center" wrapText="1"/>
    </xf>
    <xf numFmtId="14" fontId="104" fillId="40" borderId="0" xfId="53" applyNumberFormat="1" applyFont="1" applyFill="1" applyAlignment="1">
      <alignment horizontal="center" vertical="center"/>
      <protection/>
    </xf>
    <xf numFmtId="14" fontId="104" fillId="40" borderId="0" xfId="53" applyNumberFormat="1" applyFont="1" applyFill="1" applyBorder="1" applyAlignment="1">
      <alignment horizontal="center" vertical="center"/>
      <protection/>
    </xf>
    <xf numFmtId="0" fontId="2" fillId="0" borderId="33" xfId="58" applyFont="1" applyFill="1" applyBorder="1">
      <alignment/>
      <protection/>
    </xf>
    <xf numFmtId="0" fontId="2" fillId="0" borderId="40" xfId="58" applyFont="1" applyFill="1" applyBorder="1">
      <alignment/>
      <protection/>
    </xf>
    <xf numFmtId="0" fontId="30" fillId="0" borderId="40" xfId="60" applyNumberFormat="1" applyFont="1" applyFill="1" applyBorder="1" applyAlignment="1" applyProtection="1">
      <alignment vertical="top"/>
      <protection/>
    </xf>
    <xf numFmtId="0" fontId="97" fillId="0" borderId="33" xfId="58" applyFont="1" applyFill="1" applyBorder="1">
      <alignment/>
      <protection/>
    </xf>
    <xf numFmtId="0" fontId="3" fillId="0" borderId="11" xfId="60" applyNumberFormat="1" applyFont="1" applyFill="1" applyBorder="1" applyAlignment="1" applyProtection="1">
      <alignment vertical="top"/>
      <protection/>
    </xf>
    <xf numFmtId="0" fontId="3" fillId="0" borderId="40" xfId="0" applyNumberFormat="1" applyFont="1" applyFill="1" applyBorder="1" applyAlignment="1" applyProtection="1">
      <alignment vertical="center"/>
      <protection/>
    </xf>
    <xf numFmtId="0" fontId="3" fillId="0" borderId="40" xfId="60" applyNumberFormat="1" applyFont="1" applyFill="1" applyBorder="1" applyAlignment="1" applyProtection="1">
      <alignment vertical="top" wrapText="1"/>
      <protection/>
    </xf>
    <xf numFmtId="0" fontId="3" fillId="0" borderId="33" xfId="60" applyNumberFormat="1" applyFont="1" applyFill="1" applyBorder="1" applyAlignment="1" applyProtection="1">
      <alignment vertical="top" wrapText="1"/>
      <protection/>
    </xf>
    <xf numFmtId="0" fontId="3" fillId="0" borderId="33" xfId="58" applyFill="1" applyBorder="1" applyAlignment="1">
      <alignment horizontal="left" vertical="center"/>
      <protection/>
    </xf>
    <xf numFmtId="0" fontId="2" fillId="0" borderId="33" xfId="59" applyFont="1" applyFill="1" applyBorder="1" applyAlignment="1">
      <alignment horizontal="left" vertical="center"/>
      <protection/>
    </xf>
    <xf numFmtId="0" fontId="2" fillId="0" borderId="33" xfId="0" applyFont="1" applyFill="1" applyBorder="1" applyAlignment="1">
      <alignment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0" fontId="3" fillId="0" borderId="40" xfId="60" applyNumberFormat="1" applyFont="1" applyFill="1" applyBorder="1" applyAlignment="1" applyProtection="1">
      <alignment horizontal="left" vertical="top" wrapText="1"/>
      <protection/>
    </xf>
    <xf numFmtId="2" fontId="31" fillId="0" borderId="0" xfId="53" applyNumberFormat="1" applyFont="1" applyFill="1">
      <alignment/>
      <protection/>
    </xf>
    <xf numFmtId="2" fontId="31" fillId="0" borderId="0" xfId="53" applyNumberFormat="1" applyFont="1" applyFill="1" applyAlignment="1">
      <alignment/>
      <protection/>
    </xf>
    <xf numFmtId="2" fontId="26" fillId="0" borderId="0" xfId="53" applyNumberFormat="1" applyFont="1" applyFill="1" applyAlignment="1">
      <alignment horizontal="center"/>
      <protection/>
    </xf>
    <xf numFmtId="0" fontId="3" fillId="0" borderId="33" xfId="0" applyFont="1" applyFill="1" applyBorder="1" applyAlignment="1">
      <alignment horizontal="left" wrapText="1"/>
    </xf>
    <xf numFmtId="0" fontId="2" fillId="0" borderId="33" xfId="59" applyFont="1" applyFill="1" applyBorder="1" applyAlignment="1">
      <alignment horizontal="left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7 2" xfId="58"/>
    <cellStyle name="Обычный_-" xfId="59"/>
    <cellStyle name="Обычный_Лист1" xfId="60"/>
    <cellStyle name="Обычный_Лист3" xfId="61"/>
    <cellStyle name="Обычный_полотенцак,1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0"/>
  <sheetViews>
    <sheetView zoomScale="80" zoomScaleNormal="80" zoomScaleSheetLayoutView="70" zoomScalePageLayoutView="0" workbookViewId="0" topLeftCell="B3">
      <pane xSplit="3" ySplit="2" topLeftCell="E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D3" sqref="D3"/>
    </sheetView>
  </sheetViews>
  <sheetFormatPr defaultColWidth="0" defaultRowHeight="15"/>
  <cols>
    <col min="1" max="1" width="3.421875" style="3" customWidth="1"/>
    <col min="2" max="2" width="7.421875" style="329" customWidth="1"/>
    <col min="3" max="3" width="9.00390625" style="243" customWidth="1"/>
    <col min="4" max="4" width="66.28125" style="245" customWidth="1"/>
    <col min="5" max="5" width="14.28125" style="308" customWidth="1"/>
    <col min="6" max="153" width="9.140625" style="1" customWidth="1"/>
    <col min="154" max="154" width="6.7109375" style="1" customWidth="1"/>
    <col min="155" max="155" width="7.7109375" style="1" customWidth="1"/>
    <col min="156" max="156" width="0" style="1" hidden="1" customWidth="1"/>
    <col min="157" max="157" width="49.8515625" style="1" customWidth="1"/>
    <col min="158" max="16384" width="0" style="1" hidden="1" customWidth="1"/>
  </cols>
  <sheetData>
    <row r="1" ht="15">
      <c r="C1" s="242" t="s">
        <v>26</v>
      </c>
    </row>
    <row r="3" ht="39" customHeight="1">
      <c r="D3" s="332" t="s">
        <v>794</v>
      </c>
    </row>
    <row r="4" spans="1:5" s="304" customFormat="1" ht="33" customHeight="1">
      <c r="A4" s="4"/>
      <c r="B4" s="330" t="s">
        <v>793</v>
      </c>
      <c r="C4" s="244" t="s">
        <v>27</v>
      </c>
      <c r="D4" s="247" t="s">
        <v>28</v>
      </c>
      <c r="E4" s="328" t="s">
        <v>792</v>
      </c>
    </row>
    <row r="5" spans="1:5" ht="19.5" customHeight="1">
      <c r="A5" s="255"/>
      <c r="B5" s="331">
        <v>1</v>
      </c>
      <c r="C5" s="9">
        <v>426</v>
      </c>
      <c r="D5" s="318" t="s">
        <v>72</v>
      </c>
      <c r="E5" s="321">
        <v>394</v>
      </c>
    </row>
    <row r="6" spans="1:5" ht="19.5" customHeight="1">
      <c r="A6" s="255"/>
      <c r="B6" s="331">
        <v>2</v>
      </c>
      <c r="C6" s="9">
        <v>427</v>
      </c>
      <c r="D6" s="318" t="s">
        <v>73</v>
      </c>
      <c r="E6" s="321">
        <v>454</v>
      </c>
    </row>
    <row r="7" spans="1:5" ht="19.5" customHeight="1">
      <c r="A7" s="255"/>
      <c r="B7" s="331">
        <v>3</v>
      </c>
      <c r="C7" s="9">
        <v>428</v>
      </c>
      <c r="D7" s="318" t="s">
        <v>74</v>
      </c>
      <c r="E7" s="321">
        <v>503</v>
      </c>
    </row>
    <row r="8" spans="1:5" ht="19.5" customHeight="1">
      <c r="A8" s="255"/>
      <c r="B8" s="331">
        <v>4</v>
      </c>
      <c r="C8" s="9">
        <v>24291</v>
      </c>
      <c r="D8" s="318" t="s">
        <v>637</v>
      </c>
      <c r="E8" s="321">
        <v>343</v>
      </c>
    </row>
    <row r="9" spans="1:5" ht="19.5" customHeight="1">
      <c r="A9" s="255"/>
      <c r="B9" s="331">
        <v>5</v>
      </c>
      <c r="C9" s="9">
        <v>24292</v>
      </c>
      <c r="D9" s="318" t="s">
        <v>638</v>
      </c>
      <c r="E9" s="321">
        <v>395</v>
      </c>
    </row>
    <row r="10" spans="1:5" ht="19.5" customHeight="1">
      <c r="A10" s="255"/>
      <c r="B10" s="331">
        <v>6</v>
      </c>
      <c r="C10" s="9">
        <v>24293</v>
      </c>
      <c r="D10" s="318" t="s">
        <v>639</v>
      </c>
      <c r="E10" s="321">
        <v>408</v>
      </c>
    </row>
    <row r="11" spans="1:5" ht="19.5" customHeight="1">
      <c r="A11" s="255"/>
      <c r="B11" s="331">
        <v>7</v>
      </c>
      <c r="C11" s="9">
        <v>24294</v>
      </c>
      <c r="D11" s="318" t="s">
        <v>640</v>
      </c>
      <c r="E11" s="321">
        <v>438</v>
      </c>
    </row>
    <row r="12" spans="1:5" ht="19.5" customHeight="1">
      <c r="A12" s="255"/>
      <c r="B12" s="331">
        <v>8</v>
      </c>
      <c r="C12" s="9">
        <v>24295</v>
      </c>
      <c r="D12" s="318" t="s">
        <v>641</v>
      </c>
      <c r="E12" s="321">
        <v>571</v>
      </c>
    </row>
    <row r="13" spans="1:5" ht="19.5" customHeight="1">
      <c r="A13" s="255"/>
      <c r="B13" s="331">
        <v>9</v>
      </c>
      <c r="C13" s="9">
        <v>13777</v>
      </c>
      <c r="D13" s="318" t="s">
        <v>75</v>
      </c>
      <c r="E13" s="321">
        <v>294</v>
      </c>
    </row>
    <row r="14" spans="1:5" ht="19.5" customHeight="1">
      <c r="A14" s="255"/>
      <c r="B14" s="331">
        <v>10</v>
      </c>
      <c r="C14" s="9">
        <v>454</v>
      </c>
      <c r="D14" s="318" t="s">
        <v>76</v>
      </c>
      <c r="E14" s="321">
        <v>374</v>
      </c>
    </row>
    <row r="15" spans="1:5" ht="19.5" customHeight="1">
      <c r="A15" s="255"/>
      <c r="B15" s="331">
        <v>11</v>
      </c>
      <c r="C15" s="9">
        <v>455</v>
      </c>
      <c r="D15" s="318" t="s">
        <v>77</v>
      </c>
      <c r="E15" s="321">
        <v>414</v>
      </c>
    </row>
    <row r="16" spans="1:5" ht="19.5" customHeight="1">
      <c r="A16" s="255"/>
      <c r="B16" s="331">
        <v>12</v>
      </c>
      <c r="C16" s="9">
        <v>13274</v>
      </c>
      <c r="D16" s="318" t="s">
        <v>78</v>
      </c>
      <c r="E16" s="321">
        <v>331</v>
      </c>
    </row>
    <row r="17" spans="1:5" ht="19.5" customHeight="1">
      <c r="A17" s="255"/>
      <c r="B17" s="331">
        <v>13</v>
      </c>
      <c r="C17" s="9">
        <v>7009</v>
      </c>
      <c r="D17" s="318" t="s">
        <v>79</v>
      </c>
      <c r="E17" s="321">
        <v>422</v>
      </c>
    </row>
    <row r="18" spans="1:5" ht="19.5" customHeight="1">
      <c r="A18" s="255"/>
      <c r="B18" s="331">
        <v>14</v>
      </c>
      <c r="C18" s="9">
        <v>438</v>
      </c>
      <c r="D18" s="318" t="s">
        <v>80</v>
      </c>
      <c r="E18" s="321">
        <v>429</v>
      </c>
    </row>
    <row r="19" spans="1:5" ht="19.5" customHeight="1">
      <c r="A19" s="255"/>
      <c r="B19" s="331">
        <v>15</v>
      </c>
      <c r="C19" s="9">
        <v>439</v>
      </c>
      <c r="D19" s="318" t="s">
        <v>81</v>
      </c>
      <c r="E19" s="321">
        <v>494</v>
      </c>
    </row>
    <row r="20" spans="1:5" ht="19.5" customHeight="1">
      <c r="A20" s="255"/>
      <c r="B20" s="331">
        <v>16</v>
      </c>
      <c r="C20" s="9">
        <v>442</v>
      </c>
      <c r="D20" s="318" t="s">
        <v>82</v>
      </c>
      <c r="E20" s="321">
        <v>510</v>
      </c>
    </row>
    <row r="21" spans="1:5" ht="19.5" customHeight="1">
      <c r="A21" s="255"/>
      <c r="B21" s="331">
        <v>17</v>
      </c>
      <c r="C21" s="9">
        <v>441</v>
      </c>
      <c r="D21" s="318" t="s">
        <v>83</v>
      </c>
      <c r="E21" s="321">
        <v>547</v>
      </c>
    </row>
    <row r="22" spans="1:5" ht="19.5" customHeight="1">
      <c r="A22" s="255"/>
      <c r="B22" s="331">
        <v>18</v>
      </c>
      <c r="C22" s="9">
        <v>443</v>
      </c>
      <c r="D22" s="318" t="s">
        <v>84</v>
      </c>
      <c r="E22" s="321">
        <v>632</v>
      </c>
    </row>
    <row r="23" spans="1:5" ht="19.5" customHeight="1">
      <c r="A23" s="255"/>
      <c r="B23" s="331">
        <v>19</v>
      </c>
      <c r="C23" s="9">
        <v>444</v>
      </c>
      <c r="D23" s="318" t="s">
        <v>85</v>
      </c>
      <c r="E23" s="321">
        <v>713</v>
      </c>
    </row>
    <row r="24" spans="1:5" ht="19.5" customHeight="1">
      <c r="A24" s="255"/>
      <c r="B24" s="331">
        <v>20</v>
      </c>
      <c r="C24" s="9">
        <v>6415</v>
      </c>
      <c r="D24" s="318" t="s">
        <v>712</v>
      </c>
      <c r="E24" s="321">
        <v>162</v>
      </c>
    </row>
    <row r="25" spans="1:5" ht="19.5" customHeight="1">
      <c r="A25" s="255"/>
      <c r="B25" s="331">
        <v>21</v>
      </c>
      <c r="C25" s="9">
        <v>6390</v>
      </c>
      <c r="D25" s="318" t="s">
        <v>86</v>
      </c>
      <c r="E25" s="321">
        <v>293</v>
      </c>
    </row>
    <row r="26" spans="1:5" ht="19.5" customHeight="1">
      <c r="A26" s="255"/>
      <c r="B26" s="331">
        <v>22</v>
      </c>
      <c r="C26" s="9">
        <v>519</v>
      </c>
      <c r="D26" s="318" t="s">
        <v>87</v>
      </c>
      <c r="E26" s="321">
        <v>245</v>
      </c>
    </row>
    <row r="27" spans="1:5" ht="19.5" customHeight="1">
      <c r="A27" s="255"/>
      <c r="B27" s="331">
        <v>23</v>
      </c>
      <c r="C27" s="9">
        <v>6428</v>
      </c>
      <c r="D27" s="318" t="s">
        <v>713</v>
      </c>
      <c r="E27" s="321">
        <v>377</v>
      </c>
    </row>
    <row r="28" spans="1:5" ht="19.5" customHeight="1">
      <c r="A28" s="255"/>
      <c r="B28" s="331">
        <v>24</v>
      </c>
      <c r="C28" s="9">
        <v>536</v>
      </c>
      <c r="D28" s="318" t="s">
        <v>88</v>
      </c>
      <c r="E28" s="321">
        <v>326</v>
      </c>
    </row>
    <row r="29" spans="1:5" ht="19.5" customHeight="1">
      <c r="A29" s="255"/>
      <c r="B29" s="331">
        <v>25</v>
      </c>
      <c r="C29" s="9">
        <v>539</v>
      </c>
      <c r="D29" s="318" t="s">
        <v>89</v>
      </c>
      <c r="E29" s="321">
        <v>245</v>
      </c>
    </row>
    <row r="30" spans="1:5" ht="19.5" customHeight="1">
      <c r="A30" s="255"/>
      <c r="B30" s="331">
        <v>26</v>
      </c>
      <c r="C30" s="9">
        <v>16551</v>
      </c>
      <c r="D30" s="318" t="s">
        <v>219</v>
      </c>
      <c r="E30" s="321">
        <v>292</v>
      </c>
    </row>
    <row r="31" spans="1:5" ht="19.5" customHeight="1">
      <c r="A31" s="255"/>
      <c r="B31" s="331">
        <v>27</v>
      </c>
      <c r="C31" s="9">
        <v>16552</v>
      </c>
      <c r="D31" s="318" t="s">
        <v>714</v>
      </c>
      <c r="E31" s="321">
        <v>370</v>
      </c>
    </row>
    <row r="32" spans="1:5" ht="19.5" customHeight="1">
      <c r="A32" s="255"/>
      <c r="B32" s="331">
        <v>28</v>
      </c>
      <c r="C32" s="9">
        <v>710</v>
      </c>
      <c r="D32" s="318" t="s">
        <v>90</v>
      </c>
      <c r="E32" s="321">
        <v>631</v>
      </c>
    </row>
    <row r="33" spans="1:5" ht="19.5" customHeight="1">
      <c r="A33" s="255"/>
      <c r="B33" s="331">
        <v>29</v>
      </c>
      <c r="C33" s="9">
        <v>711</v>
      </c>
      <c r="D33" s="318" t="s">
        <v>91</v>
      </c>
      <c r="E33" s="321">
        <v>728</v>
      </c>
    </row>
    <row r="34" spans="1:5" ht="19.5" customHeight="1">
      <c r="A34" s="255"/>
      <c r="B34" s="331">
        <v>30</v>
      </c>
      <c r="C34" s="9">
        <v>712</v>
      </c>
      <c r="D34" s="318" t="s">
        <v>92</v>
      </c>
      <c r="E34" s="321">
        <v>808</v>
      </c>
    </row>
    <row r="35" spans="1:5" ht="19.5" customHeight="1">
      <c r="A35" s="255"/>
      <c r="B35" s="331">
        <v>31</v>
      </c>
      <c r="C35" s="9">
        <v>714</v>
      </c>
      <c r="D35" s="318" t="s">
        <v>93</v>
      </c>
      <c r="E35" s="321">
        <v>933</v>
      </c>
    </row>
    <row r="36" spans="1:5" ht="19.5" customHeight="1">
      <c r="A36" s="255"/>
      <c r="B36" s="331">
        <v>32</v>
      </c>
      <c r="C36" s="9">
        <v>715</v>
      </c>
      <c r="D36" s="318" t="s">
        <v>94</v>
      </c>
      <c r="E36" s="321">
        <v>1052</v>
      </c>
    </row>
    <row r="37" spans="1:5" ht="19.5" customHeight="1">
      <c r="A37" s="255"/>
      <c r="B37" s="331">
        <v>33</v>
      </c>
      <c r="C37" s="9">
        <v>2809</v>
      </c>
      <c r="D37" s="318" t="s">
        <v>95</v>
      </c>
      <c r="E37" s="321">
        <v>1162</v>
      </c>
    </row>
    <row r="38" spans="1:5" ht="19.5" customHeight="1">
      <c r="A38" s="255"/>
      <c r="B38" s="331">
        <v>34</v>
      </c>
      <c r="C38" s="9">
        <v>9423</v>
      </c>
      <c r="D38" s="318" t="s">
        <v>96</v>
      </c>
      <c r="E38" s="321">
        <v>1386</v>
      </c>
    </row>
    <row r="39" spans="1:5" ht="19.5" customHeight="1">
      <c r="A39" s="255"/>
      <c r="B39" s="331">
        <v>35</v>
      </c>
      <c r="C39" s="9">
        <v>2811</v>
      </c>
      <c r="D39" s="318" t="s">
        <v>97</v>
      </c>
      <c r="E39" s="321">
        <v>1496</v>
      </c>
    </row>
    <row r="40" spans="1:5" ht="19.5" customHeight="1">
      <c r="A40" s="255"/>
      <c r="B40" s="331">
        <v>36</v>
      </c>
      <c r="C40" s="9">
        <v>2812</v>
      </c>
      <c r="D40" s="318" t="s">
        <v>98</v>
      </c>
      <c r="E40" s="321">
        <v>1714</v>
      </c>
    </row>
    <row r="41" spans="1:5" ht="19.5" customHeight="1">
      <c r="A41" s="255"/>
      <c r="B41" s="331">
        <v>37</v>
      </c>
      <c r="C41" s="9">
        <v>2813</v>
      </c>
      <c r="D41" s="318" t="s">
        <v>99</v>
      </c>
      <c r="E41" s="321">
        <v>1932</v>
      </c>
    </row>
    <row r="42" spans="1:5" ht="19.5" customHeight="1">
      <c r="A42" s="255"/>
      <c r="B42" s="331">
        <v>38</v>
      </c>
      <c r="C42" s="9">
        <v>11550</v>
      </c>
      <c r="D42" s="318" t="s">
        <v>100</v>
      </c>
      <c r="E42" s="321">
        <v>820</v>
      </c>
    </row>
    <row r="43" spans="1:5" ht="19.5" customHeight="1">
      <c r="A43" s="255"/>
      <c r="B43" s="331">
        <v>39</v>
      </c>
      <c r="C43" s="9">
        <v>11551</v>
      </c>
      <c r="D43" s="318" t="s">
        <v>101</v>
      </c>
      <c r="E43" s="321">
        <v>961</v>
      </c>
    </row>
    <row r="44" spans="1:5" ht="19.5" customHeight="1">
      <c r="A44" s="255"/>
      <c r="B44" s="331">
        <v>40</v>
      </c>
      <c r="C44" s="9">
        <v>11552</v>
      </c>
      <c r="D44" s="318" t="s">
        <v>102</v>
      </c>
      <c r="E44" s="321">
        <v>1031</v>
      </c>
    </row>
    <row r="45" spans="1:5" ht="19.5" customHeight="1">
      <c r="A45" s="255"/>
      <c r="B45" s="331">
        <v>41</v>
      </c>
      <c r="C45" s="9">
        <v>11553</v>
      </c>
      <c r="D45" s="318" t="s">
        <v>103</v>
      </c>
      <c r="E45" s="321">
        <v>1171</v>
      </c>
    </row>
    <row r="46" spans="1:5" ht="19.5" customHeight="1">
      <c r="A46" s="255"/>
      <c r="B46" s="331">
        <v>42</v>
      </c>
      <c r="C46" s="303">
        <v>11554</v>
      </c>
      <c r="D46" s="319" t="s">
        <v>104</v>
      </c>
      <c r="E46" s="321">
        <v>1325</v>
      </c>
    </row>
    <row r="47" spans="1:5" ht="19.5" customHeight="1">
      <c r="A47" s="255"/>
      <c r="B47" s="331">
        <v>43</v>
      </c>
      <c r="C47" s="303">
        <v>13848</v>
      </c>
      <c r="D47" s="319" t="s">
        <v>698</v>
      </c>
      <c r="E47" s="321">
        <v>387</v>
      </c>
    </row>
    <row r="48" spans="1:5" ht="19.5" customHeight="1">
      <c r="A48" s="255"/>
      <c r="B48" s="331">
        <v>44</v>
      </c>
      <c r="C48" s="303">
        <v>13850</v>
      </c>
      <c r="D48" s="319" t="s">
        <v>699</v>
      </c>
      <c r="E48" s="321">
        <v>509</v>
      </c>
    </row>
    <row r="49" spans="1:5" ht="19.5" customHeight="1">
      <c r="A49" s="255"/>
      <c r="B49" s="331">
        <v>45</v>
      </c>
      <c r="C49" s="303">
        <v>13851</v>
      </c>
      <c r="D49" s="319" t="s">
        <v>700</v>
      </c>
      <c r="E49" s="321">
        <v>563</v>
      </c>
    </row>
    <row r="50" spans="1:5" ht="19.5" customHeight="1">
      <c r="A50" s="255"/>
      <c r="B50" s="331">
        <v>46</v>
      </c>
      <c r="C50" s="303">
        <v>13852</v>
      </c>
      <c r="D50" s="319" t="s">
        <v>701</v>
      </c>
      <c r="E50" s="321">
        <v>646</v>
      </c>
    </row>
    <row r="51" spans="1:5" ht="19.5" customHeight="1">
      <c r="A51" s="255"/>
      <c r="B51" s="331">
        <v>47</v>
      </c>
      <c r="C51" s="9">
        <v>11119</v>
      </c>
      <c r="D51" s="318" t="s">
        <v>715</v>
      </c>
      <c r="E51" s="321">
        <v>554</v>
      </c>
    </row>
    <row r="52" spans="1:5" ht="19.5" customHeight="1">
      <c r="A52" s="255"/>
      <c r="B52" s="331">
        <v>48</v>
      </c>
      <c r="C52" s="9">
        <v>11120</v>
      </c>
      <c r="D52" s="318" t="s">
        <v>627</v>
      </c>
      <c r="E52" s="321">
        <v>733</v>
      </c>
    </row>
    <row r="53" spans="1:5" ht="19.5" customHeight="1">
      <c r="A53" s="255"/>
      <c r="B53" s="331">
        <v>49</v>
      </c>
      <c r="C53" s="9">
        <v>11121</v>
      </c>
      <c r="D53" s="318" t="s">
        <v>628</v>
      </c>
      <c r="E53" s="321">
        <v>787</v>
      </c>
    </row>
    <row r="54" spans="1:5" ht="19.5" customHeight="1">
      <c r="A54" s="255"/>
      <c r="B54" s="331">
        <v>50</v>
      </c>
      <c r="C54" s="9">
        <v>11122</v>
      </c>
      <c r="D54" s="318" t="s">
        <v>629</v>
      </c>
      <c r="E54" s="321">
        <v>910</v>
      </c>
    </row>
    <row r="55" spans="1:5" ht="19.5" customHeight="1">
      <c r="A55" s="255"/>
      <c r="B55" s="331">
        <v>51</v>
      </c>
      <c r="C55" s="9">
        <v>11123</v>
      </c>
      <c r="D55" s="318" t="s">
        <v>630</v>
      </c>
      <c r="E55" s="321">
        <v>1024</v>
      </c>
    </row>
    <row r="56" spans="1:5" ht="19.5" customHeight="1">
      <c r="A56" s="255"/>
      <c r="B56" s="331">
        <v>52</v>
      </c>
      <c r="C56" s="9">
        <v>794</v>
      </c>
      <c r="D56" s="318" t="s">
        <v>105</v>
      </c>
      <c r="E56" s="321">
        <v>429</v>
      </c>
    </row>
    <row r="57" spans="1:5" ht="19.5" customHeight="1">
      <c r="A57" s="255"/>
      <c r="B57" s="331">
        <v>53</v>
      </c>
      <c r="C57" s="9">
        <v>795</v>
      </c>
      <c r="D57" s="318" t="s">
        <v>106</v>
      </c>
      <c r="E57" s="321">
        <v>494</v>
      </c>
    </row>
    <row r="58" spans="1:5" ht="19.5" customHeight="1">
      <c r="A58" s="255"/>
      <c r="B58" s="331">
        <v>54</v>
      </c>
      <c r="C58" s="9">
        <v>10004</v>
      </c>
      <c r="D58" s="318" t="s">
        <v>694</v>
      </c>
      <c r="E58" s="321">
        <v>510</v>
      </c>
    </row>
    <row r="59" spans="1:5" ht="19.5" customHeight="1">
      <c r="A59" s="255"/>
      <c r="B59" s="331">
        <v>55</v>
      </c>
      <c r="C59" s="9">
        <v>796</v>
      </c>
      <c r="D59" s="318" t="s">
        <v>200</v>
      </c>
      <c r="E59" s="321">
        <v>547</v>
      </c>
    </row>
    <row r="60" spans="1:5" ht="19.5" customHeight="1">
      <c r="A60" s="255"/>
      <c r="B60" s="331">
        <v>56</v>
      </c>
      <c r="C60" s="9">
        <v>798</v>
      </c>
      <c r="D60" s="318" t="s">
        <v>213</v>
      </c>
      <c r="E60" s="321">
        <v>713</v>
      </c>
    </row>
    <row r="61" spans="1:5" ht="19.5" customHeight="1">
      <c r="A61" s="255"/>
      <c r="B61" s="331">
        <v>57</v>
      </c>
      <c r="C61" s="9">
        <v>24278</v>
      </c>
      <c r="D61" s="318" t="s">
        <v>642</v>
      </c>
      <c r="E61" s="321">
        <v>34</v>
      </c>
    </row>
    <row r="62" spans="1:5" ht="19.5" customHeight="1">
      <c r="A62" s="255"/>
      <c r="B62" s="331">
        <v>58</v>
      </c>
      <c r="C62" s="9">
        <v>24279</v>
      </c>
      <c r="D62" s="318" t="s">
        <v>643</v>
      </c>
      <c r="E62" s="321">
        <v>30</v>
      </c>
    </row>
    <row r="63" spans="1:5" ht="19.5" customHeight="1">
      <c r="A63" s="255"/>
      <c r="B63" s="331">
        <v>59</v>
      </c>
      <c r="C63" s="9">
        <v>24281</v>
      </c>
      <c r="D63" s="318" t="s">
        <v>644</v>
      </c>
      <c r="E63" s="321">
        <v>38</v>
      </c>
    </row>
    <row r="64" spans="1:5" ht="19.5" customHeight="1">
      <c r="A64" s="255"/>
      <c r="B64" s="331">
        <v>60</v>
      </c>
      <c r="C64" s="9">
        <v>11214</v>
      </c>
      <c r="D64" s="318" t="s">
        <v>107</v>
      </c>
      <c r="E64" s="321">
        <v>31</v>
      </c>
    </row>
    <row r="65" spans="1:5" ht="19.5" customHeight="1">
      <c r="A65" s="255"/>
      <c r="B65" s="331">
        <v>61</v>
      </c>
      <c r="C65" s="9">
        <v>11215</v>
      </c>
      <c r="D65" s="318" t="s">
        <v>108</v>
      </c>
      <c r="E65" s="321">
        <v>27</v>
      </c>
    </row>
    <row r="66" spans="1:5" ht="19.5" customHeight="1">
      <c r="A66" s="255"/>
      <c r="B66" s="331">
        <v>62</v>
      </c>
      <c r="C66" s="9">
        <v>11216</v>
      </c>
      <c r="D66" s="318" t="s">
        <v>109</v>
      </c>
      <c r="E66" s="321">
        <v>35</v>
      </c>
    </row>
    <row r="67" spans="1:5" ht="19.5" customHeight="1">
      <c r="A67" s="255"/>
      <c r="B67" s="331">
        <v>63</v>
      </c>
      <c r="C67" s="9">
        <v>950</v>
      </c>
      <c r="D67" s="318" t="s">
        <v>110</v>
      </c>
      <c r="E67" s="321">
        <v>38</v>
      </c>
    </row>
    <row r="68" spans="1:5" ht="19.5" customHeight="1">
      <c r="A68" s="255"/>
      <c r="B68" s="331">
        <v>64</v>
      </c>
      <c r="C68" s="9">
        <v>952</v>
      </c>
      <c r="D68" s="318" t="s">
        <v>111</v>
      </c>
      <c r="E68" s="321">
        <v>33</v>
      </c>
    </row>
    <row r="69" spans="1:5" ht="19.5" customHeight="1">
      <c r="A69" s="255"/>
      <c r="B69" s="331">
        <v>65</v>
      </c>
      <c r="C69" s="9">
        <v>951</v>
      </c>
      <c r="D69" s="318" t="s">
        <v>112</v>
      </c>
      <c r="E69" s="321">
        <v>41</v>
      </c>
    </row>
    <row r="70" spans="1:5" ht="19.5" customHeight="1">
      <c r="A70" s="255"/>
      <c r="B70" s="331">
        <v>66</v>
      </c>
      <c r="C70" s="9">
        <v>974</v>
      </c>
      <c r="D70" s="318" t="s">
        <v>716</v>
      </c>
      <c r="E70" s="321">
        <v>42</v>
      </c>
    </row>
    <row r="71" spans="1:5" ht="19.5" customHeight="1">
      <c r="A71" s="255"/>
      <c r="B71" s="331">
        <v>67</v>
      </c>
      <c r="C71" s="9">
        <v>982</v>
      </c>
      <c r="D71" s="318" t="s">
        <v>717</v>
      </c>
      <c r="E71" s="321">
        <v>37</v>
      </c>
    </row>
    <row r="72" spans="1:5" ht="19.5" customHeight="1">
      <c r="A72" s="255"/>
      <c r="B72" s="331">
        <v>68</v>
      </c>
      <c r="C72" s="9">
        <v>980</v>
      </c>
      <c r="D72" s="318" t="s">
        <v>718</v>
      </c>
      <c r="E72" s="321">
        <v>48</v>
      </c>
    </row>
    <row r="73" spans="1:5" ht="19.5" customHeight="1">
      <c r="A73" s="255"/>
      <c r="B73" s="331">
        <v>69</v>
      </c>
      <c r="C73" s="9">
        <v>12766</v>
      </c>
      <c r="D73" s="318" t="s">
        <v>113</v>
      </c>
      <c r="E73" s="321">
        <v>48</v>
      </c>
    </row>
    <row r="74" spans="1:5" ht="19.5" customHeight="1">
      <c r="A74" s="255"/>
      <c r="B74" s="331">
        <v>70</v>
      </c>
      <c r="C74" s="9">
        <v>12768</v>
      </c>
      <c r="D74" s="318" t="s">
        <v>114</v>
      </c>
      <c r="E74" s="321">
        <v>55</v>
      </c>
    </row>
    <row r="75" spans="1:5" ht="19.5" customHeight="1">
      <c r="A75" s="255"/>
      <c r="B75" s="331">
        <v>71</v>
      </c>
      <c r="C75" s="9">
        <v>12765</v>
      </c>
      <c r="D75" s="318" t="s">
        <v>115</v>
      </c>
      <c r="E75" s="321">
        <v>62</v>
      </c>
    </row>
    <row r="76" spans="1:5" ht="19.5" customHeight="1">
      <c r="A76" s="255"/>
      <c r="B76" s="331">
        <v>72</v>
      </c>
      <c r="C76" s="9">
        <v>12997</v>
      </c>
      <c r="D76" s="318" t="s">
        <v>201</v>
      </c>
      <c r="E76" s="321">
        <v>46</v>
      </c>
    </row>
    <row r="77" spans="1:5" ht="19.5" customHeight="1">
      <c r="A77" s="255"/>
      <c r="B77" s="331">
        <v>73</v>
      </c>
      <c r="C77" s="9">
        <v>12850</v>
      </c>
      <c r="D77" s="318" t="s">
        <v>202</v>
      </c>
      <c r="E77" s="321">
        <v>58</v>
      </c>
    </row>
    <row r="78" spans="1:5" ht="19.5" customHeight="1">
      <c r="A78" s="255"/>
      <c r="B78" s="331">
        <v>74</v>
      </c>
      <c r="C78" s="9">
        <v>12852</v>
      </c>
      <c r="D78" s="318" t="s">
        <v>203</v>
      </c>
      <c r="E78" s="321">
        <v>63</v>
      </c>
    </row>
    <row r="79" spans="1:5" ht="19.5" customHeight="1">
      <c r="A79" s="255"/>
      <c r="B79" s="331">
        <v>75</v>
      </c>
      <c r="C79" s="9">
        <v>12851</v>
      </c>
      <c r="D79" s="318" t="s">
        <v>204</v>
      </c>
      <c r="E79" s="321">
        <v>69</v>
      </c>
    </row>
    <row r="80" spans="1:5" ht="19.5" customHeight="1">
      <c r="A80" s="255"/>
      <c r="B80" s="331">
        <v>76</v>
      </c>
      <c r="C80" s="9">
        <v>1317</v>
      </c>
      <c r="D80" s="318" t="s">
        <v>116</v>
      </c>
      <c r="E80" s="321">
        <v>203</v>
      </c>
    </row>
    <row r="81" spans="1:5" ht="19.5" customHeight="1">
      <c r="A81" s="255"/>
      <c r="B81" s="331">
        <v>77</v>
      </c>
      <c r="C81" s="9">
        <v>1318</v>
      </c>
      <c r="D81" s="318" t="s">
        <v>117</v>
      </c>
      <c r="E81" s="321">
        <v>243</v>
      </c>
    </row>
    <row r="82" spans="1:5" ht="19.5" customHeight="1">
      <c r="A82" s="255"/>
      <c r="B82" s="331">
        <v>78</v>
      </c>
      <c r="C82" s="9">
        <v>24274</v>
      </c>
      <c r="D82" s="318" t="s">
        <v>645</v>
      </c>
      <c r="E82" s="321">
        <v>177</v>
      </c>
    </row>
    <row r="83" spans="1:5" ht="19.5" customHeight="1">
      <c r="A83" s="255"/>
      <c r="B83" s="331">
        <v>79</v>
      </c>
      <c r="C83" s="9">
        <v>24275</v>
      </c>
      <c r="D83" s="318" t="s">
        <v>646</v>
      </c>
      <c r="E83" s="321">
        <v>211</v>
      </c>
    </row>
    <row r="84" spans="1:5" ht="19.5" customHeight="1">
      <c r="A84" s="255"/>
      <c r="B84" s="331">
        <v>80</v>
      </c>
      <c r="C84" s="9">
        <v>1329</v>
      </c>
      <c r="D84" s="318" t="s">
        <v>118</v>
      </c>
      <c r="E84" s="321">
        <v>167</v>
      </c>
    </row>
    <row r="85" spans="1:5" ht="19.5" customHeight="1">
      <c r="A85" s="255"/>
      <c r="B85" s="331">
        <v>81</v>
      </c>
      <c r="C85" s="9">
        <v>1330</v>
      </c>
      <c r="D85" s="318" t="s">
        <v>119</v>
      </c>
      <c r="E85" s="321">
        <v>199</v>
      </c>
    </row>
    <row r="86" spans="1:5" ht="19.5" customHeight="1">
      <c r="A86" s="255"/>
      <c r="B86" s="331">
        <v>82</v>
      </c>
      <c r="C86" s="9">
        <v>1331</v>
      </c>
      <c r="D86" s="318" t="s">
        <v>120</v>
      </c>
      <c r="E86" s="321">
        <v>226</v>
      </c>
    </row>
    <row r="87" spans="1:5" ht="19.5" customHeight="1">
      <c r="A87" s="255"/>
      <c r="B87" s="331">
        <v>83</v>
      </c>
      <c r="C87" s="9">
        <v>1325</v>
      </c>
      <c r="D87" s="318" t="s">
        <v>121</v>
      </c>
      <c r="E87" s="321">
        <v>221</v>
      </c>
    </row>
    <row r="88" spans="1:5" ht="19.5" customHeight="1">
      <c r="A88" s="255"/>
      <c r="B88" s="331">
        <v>84</v>
      </c>
      <c r="C88" s="9">
        <v>1326</v>
      </c>
      <c r="D88" s="318" t="s">
        <v>122</v>
      </c>
      <c r="E88" s="321">
        <v>264</v>
      </c>
    </row>
    <row r="89" spans="1:5" ht="19.5" customHeight="1">
      <c r="A89" s="255"/>
      <c r="B89" s="331">
        <v>85</v>
      </c>
      <c r="C89" s="9">
        <v>1327</v>
      </c>
      <c r="D89" s="318" t="s">
        <v>123</v>
      </c>
      <c r="E89" s="321">
        <v>301</v>
      </c>
    </row>
    <row r="90" spans="1:5" ht="19.5" customHeight="1">
      <c r="A90" s="255"/>
      <c r="B90" s="331">
        <v>86</v>
      </c>
      <c r="C90" s="9">
        <v>1328</v>
      </c>
      <c r="D90" s="318" t="s">
        <v>124</v>
      </c>
      <c r="E90" s="321">
        <v>356</v>
      </c>
    </row>
    <row r="91" spans="1:5" ht="19.5" customHeight="1">
      <c r="A91" s="255"/>
      <c r="B91" s="331">
        <v>87</v>
      </c>
      <c r="C91" s="9">
        <v>1334</v>
      </c>
      <c r="D91" s="318" t="s">
        <v>125</v>
      </c>
      <c r="E91" s="321">
        <v>99</v>
      </c>
    </row>
    <row r="92" spans="1:5" ht="19.5" customHeight="1">
      <c r="A92" s="255"/>
      <c r="B92" s="331">
        <v>88</v>
      </c>
      <c r="C92" s="9">
        <v>1333</v>
      </c>
      <c r="D92" s="318" t="s">
        <v>126</v>
      </c>
      <c r="E92" s="321">
        <v>152</v>
      </c>
    </row>
    <row r="93" spans="1:5" ht="19.5" customHeight="1">
      <c r="A93" s="255"/>
      <c r="B93" s="331">
        <v>89</v>
      </c>
      <c r="C93" s="9">
        <v>6754</v>
      </c>
      <c r="D93" s="318" t="s">
        <v>127</v>
      </c>
      <c r="E93" s="321">
        <v>110</v>
      </c>
    </row>
    <row r="94" spans="1:5" ht="19.5" customHeight="1">
      <c r="A94" s="255"/>
      <c r="B94" s="331">
        <v>90</v>
      </c>
      <c r="C94" s="9">
        <v>6535</v>
      </c>
      <c r="D94" s="318" t="s">
        <v>128</v>
      </c>
      <c r="E94" s="321">
        <v>77</v>
      </c>
    </row>
    <row r="95" spans="1:5" ht="19.5" customHeight="1">
      <c r="A95" s="255"/>
      <c r="B95" s="331">
        <v>91</v>
      </c>
      <c r="C95" s="9">
        <v>6536</v>
      </c>
      <c r="D95" s="318" t="s">
        <v>129</v>
      </c>
      <c r="E95" s="321">
        <v>88</v>
      </c>
    </row>
    <row r="96" spans="1:5" ht="19.5" customHeight="1">
      <c r="A96" s="255"/>
      <c r="B96" s="331">
        <v>92</v>
      </c>
      <c r="C96" s="9">
        <v>1352</v>
      </c>
      <c r="D96" s="318" t="s">
        <v>647</v>
      </c>
      <c r="E96" s="321">
        <v>325</v>
      </c>
    </row>
    <row r="97" spans="1:5" ht="19.5" customHeight="1">
      <c r="A97" s="255"/>
      <c r="B97" s="331">
        <v>93</v>
      </c>
      <c r="C97" s="9">
        <v>1353</v>
      </c>
      <c r="D97" s="318" t="s">
        <v>648</v>
      </c>
      <c r="E97" s="321">
        <v>389</v>
      </c>
    </row>
    <row r="98" spans="1:5" ht="19.5" customHeight="1">
      <c r="A98" s="255"/>
      <c r="B98" s="331">
        <v>94</v>
      </c>
      <c r="C98" s="9">
        <v>1354</v>
      </c>
      <c r="D98" s="318" t="s">
        <v>649</v>
      </c>
      <c r="E98" s="321">
        <v>444</v>
      </c>
    </row>
    <row r="99" spans="1:5" ht="19.5" customHeight="1">
      <c r="A99" s="255"/>
      <c r="B99" s="331">
        <v>95</v>
      </c>
      <c r="C99" s="9">
        <v>11107</v>
      </c>
      <c r="D99" s="318" t="s">
        <v>130</v>
      </c>
      <c r="E99" s="321">
        <v>315</v>
      </c>
    </row>
    <row r="100" spans="1:5" ht="19.5" customHeight="1">
      <c r="A100" s="255"/>
      <c r="B100" s="331">
        <v>96</v>
      </c>
      <c r="C100" s="9">
        <v>11108</v>
      </c>
      <c r="D100" s="318" t="s">
        <v>131</v>
      </c>
      <c r="E100" s="321">
        <v>376</v>
      </c>
    </row>
    <row r="101" spans="1:5" ht="19.5" customHeight="1">
      <c r="A101" s="255"/>
      <c r="B101" s="331">
        <v>97</v>
      </c>
      <c r="C101" s="9">
        <v>11109</v>
      </c>
      <c r="D101" s="318" t="s">
        <v>132</v>
      </c>
      <c r="E101" s="321">
        <v>430</v>
      </c>
    </row>
    <row r="102" spans="1:5" ht="19.5" customHeight="1">
      <c r="A102" s="255"/>
      <c r="B102" s="331">
        <v>98</v>
      </c>
      <c r="C102" s="9">
        <v>11110</v>
      </c>
      <c r="D102" s="318" t="s">
        <v>133</v>
      </c>
      <c r="E102" s="321">
        <v>513</v>
      </c>
    </row>
    <row r="103" spans="1:5" ht="19.5" customHeight="1">
      <c r="A103" s="255"/>
      <c r="B103" s="331">
        <v>99</v>
      </c>
      <c r="C103" s="9">
        <v>1572</v>
      </c>
      <c r="D103" s="318" t="s">
        <v>134</v>
      </c>
      <c r="E103" s="321">
        <v>102</v>
      </c>
    </row>
    <row r="104" spans="1:5" ht="19.5" customHeight="1">
      <c r="A104" s="255"/>
      <c r="B104" s="331">
        <v>100</v>
      </c>
      <c r="C104" s="9">
        <v>1573</v>
      </c>
      <c r="D104" s="318" t="s">
        <v>135</v>
      </c>
      <c r="E104" s="321">
        <v>123</v>
      </c>
    </row>
    <row r="105" spans="1:5" ht="19.5" customHeight="1">
      <c r="A105" s="255"/>
      <c r="B105" s="331">
        <v>101</v>
      </c>
      <c r="C105" s="9">
        <v>24276</v>
      </c>
      <c r="D105" s="318" t="s">
        <v>650</v>
      </c>
      <c r="E105" s="321">
        <v>90</v>
      </c>
    </row>
    <row r="106" spans="1:5" ht="19.5" customHeight="1">
      <c r="A106" s="255"/>
      <c r="B106" s="331">
        <v>102</v>
      </c>
      <c r="C106" s="9">
        <v>24277</v>
      </c>
      <c r="D106" s="318" t="s">
        <v>651</v>
      </c>
      <c r="E106" s="321">
        <v>107</v>
      </c>
    </row>
    <row r="107" spans="1:5" ht="19.5" customHeight="1">
      <c r="A107" s="255"/>
      <c r="B107" s="331">
        <v>103</v>
      </c>
      <c r="C107" s="9">
        <v>1592</v>
      </c>
      <c r="D107" s="318" t="s">
        <v>136</v>
      </c>
      <c r="E107" s="321">
        <v>84</v>
      </c>
    </row>
    <row r="108" spans="1:5" ht="19.5" customHeight="1">
      <c r="A108" s="255"/>
      <c r="B108" s="331">
        <v>104</v>
      </c>
      <c r="C108" s="9">
        <v>12835</v>
      </c>
      <c r="D108" s="318" t="s">
        <v>652</v>
      </c>
      <c r="E108" s="321">
        <v>69</v>
      </c>
    </row>
    <row r="109" spans="1:5" ht="19.5" customHeight="1">
      <c r="A109" s="255"/>
      <c r="B109" s="331">
        <v>105</v>
      </c>
      <c r="C109" s="9">
        <v>1594</v>
      </c>
      <c r="D109" s="318" t="s">
        <v>137</v>
      </c>
      <c r="E109" s="321">
        <v>101</v>
      </c>
    </row>
    <row r="110" spans="1:5" ht="19.5" customHeight="1">
      <c r="A110" s="255"/>
      <c r="B110" s="331">
        <v>106</v>
      </c>
      <c r="C110" s="9">
        <v>1595</v>
      </c>
      <c r="D110" s="318" t="s">
        <v>138</v>
      </c>
      <c r="E110" s="321">
        <v>113</v>
      </c>
    </row>
    <row r="111" spans="1:5" ht="19.5" customHeight="1">
      <c r="A111" s="255"/>
      <c r="B111" s="331">
        <v>107</v>
      </c>
      <c r="C111" s="9">
        <v>1596</v>
      </c>
      <c r="D111" s="318" t="s">
        <v>139</v>
      </c>
      <c r="E111" s="321">
        <v>133</v>
      </c>
    </row>
    <row r="112" spans="1:5" ht="19.5" customHeight="1">
      <c r="A112" s="255"/>
      <c r="B112" s="331">
        <v>108</v>
      </c>
      <c r="C112" s="9">
        <v>7042</v>
      </c>
      <c r="D112" s="318" t="s">
        <v>140</v>
      </c>
      <c r="E112" s="321">
        <v>95</v>
      </c>
    </row>
    <row r="113" spans="1:5" ht="18.75" customHeight="1">
      <c r="A113" s="255"/>
      <c r="B113" s="331">
        <v>109</v>
      </c>
      <c r="C113" s="9">
        <v>7043</v>
      </c>
      <c r="D113" s="318" t="s">
        <v>141</v>
      </c>
      <c r="E113" s="321">
        <v>114</v>
      </c>
    </row>
    <row r="114" spans="1:5" ht="19.5" customHeight="1">
      <c r="A114" s="255"/>
      <c r="B114" s="331">
        <v>110</v>
      </c>
      <c r="C114" s="9">
        <v>1580</v>
      </c>
      <c r="D114" s="318" t="s">
        <v>142</v>
      </c>
      <c r="E114" s="321">
        <v>112</v>
      </c>
    </row>
    <row r="115" spans="1:5" ht="19.5" customHeight="1">
      <c r="A115" s="255"/>
      <c r="B115" s="331">
        <v>111</v>
      </c>
      <c r="C115" s="9">
        <v>1582</v>
      </c>
      <c r="D115" s="318" t="s">
        <v>143</v>
      </c>
      <c r="E115" s="321">
        <v>134</v>
      </c>
    </row>
    <row r="116" spans="1:5" ht="19.5" customHeight="1">
      <c r="A116" s="255"/>
      <c r="B116" s="331">
        <v>112</v>
      </c>
      <c r="C116" s="9">
        <v>1585</v>
      </c>
      <c r="D116" s="318" t="s">
        <v>144</v>
      </c>
      <c r="E116" s="321">
        <v>150</v>
      </c>
    </row>
    <row r="117" spans="1:5" ht="19.5" customHeight="1">
      <c r="A117" s="255"/>
      <c r="B117" s="331">
        <v>113</v>
      </c>
      <c r="C117" s="9">
        <v>1586</v>
      </c>
      <c r="D117" s="318" t="s">
        <v>145</v>
      </c>
      <c r="E117" s="321">
        <v>178</v>
      </c>
    </row>
    <row r="118" spans="1:5" ht="19.5" customHeight="1">
      <c r="A118" s="255"/>
      <c r="B118" s="331">
        <v>114</v>
      </c>
      <c r="C118" s="9">
        <v>1601</v>
      </c>
      <c r="D118" s="318" t="s">
        <v>719</v>
      </c>
      <c r="E118" s="321">
        <v>44</v>
      </c>
    </row>
    <row r="119" spans="1:5" ht="19.5" customHeight="1">
      <c r="A119" s="255"/>
      <c r="B119" s="331">
        <v>115</v>
      </c>
      <c r="C119" s="9">
        <v>1600</v>
      </c>
      <c r="D119" s="318" t="s">
        <v>146</v>
      </c>
      <c r="E119" s="321">
        <v>65</v>
      </c>
    </row>
    <row r="120" spans="1:5" ht="19.5" customHeight="1">
      <c r="A120" s="255"/>
      <c r="B120" s="331">
        <v>116</v>
      </c>
      <c r="C120" s="9">
        <v>1618</v>
      </c>
      <c r="D120" s="318" t="s">
        <v>214</v>
      </c>
      <c r="E120" s="321">
        <v>111</v>
      </c>
    </row>
    <row r="121" spans="1:5" ht="19.5" customHeight="1">
      <c r="A121" s="255"/>
      <c r="B121" s="331">
        <v>117</v>
      </c>
      <c r="C121" s="9">
        <v>1591</v>
      </c>
      <c r="D121" s="318" t="s">
        <v>147</v>
      </c>
      <c r="E121" s="321">
        <v>141</v>
      </c>
    </row>
    <row r="122" spans="1:5" ht="19.5" customHeight="1">
      <c r="A122" s="255"/>
      <c r="B122" s="331">
        <v>118</v>
      </c>
      <c r="C122" s="9">
        <v>6752</v>
      </c>
      <c r="D122" s="318" t="s">
        <v>148</v>
      </c>
      <c r="E122" s="321">
        <v>168</v>
      </c>
    </row>
    <row r="123" spans="1:5" ht="19.5" customHeight="1">
      <c r="A123" s="255"/>
      <c r="B123" s="331">
        <v>119</v>
      </c>
      <c r="C123" s="9">
        <v>1588</v>
      </c>
      <c r="D123" s="318" t="s">
        <v>149</v>
      </c>
      <c r="E123" s="321">
        <v>186</v>
      </c>
    </row>
    <row r="124" spans="1:5" ht="19.5" customHeight="1">
      <c r="A124" s="255"/>
      <c r="B124" s="331">
        <v>120</v>
      </c>
      <c r="C124" s="9">
        <v>1589</v>
      </c>
      <c r="D124" s="318" t="s">
        <v>150</v>
      </c>
      <c r="E124" s="321">
        <v>204</v>
      </c>
    </row>
    <row r="125" spans="1:5" ht="19.5" customHeight="1">
      <c r="A125" s="255"/>
      <c r="B125" s="331">
        <v>121</v>
      </c>
      <c r="C125" s="9">
        <v>1590</v>
      </c>
      <c r="D125" s="318" t="s">
        <v>151</v>
      </c>
      <c r="E125" s="321">
        <v>222</v>
      </c>
    </row>
    <row r="126" spans="1:5" ht="19.5" customHeight="1">
      <c r="A126" s="255"/>
      <c r="B126" s="331">
        <v>122</v>
      </c>
      <c r="C126" s="9">
        <v>12081</v>
      </c>
      <c r="D126" s="318" t="s">
        <v>0</v>
      </c>
      <c r="E126" s="321">
        <v>166</v>
      </c>
    </row>
    <row r="127" spans="1:5" ht="19.5" customHeight="1">
      <c r="A127" s="255"/>
      <c r="B127" s="331">
        <v>123</v>
      </c>
      <c r="C127" s="9">
        <v>11692</v>
      </c>
      <c r="D127" s="318" t="s">
        <v>152</v>
      </c>
      <c r="E127" s="321">
        <v>117</v>
      </c>
    </row>
    <row r="128" spans="1:5" ht="19.5" customHeight="1">
      <c r="A128" s="255"/>
      <c r="B128" s="331">
        <v>124</v>
      </c>
      <c r="C128" s="9">
        <v>1630</v>
      </c>
      <c r="D128" s="318" t="s">
        <v>153</v>
      </c>
      <c r="E128" s="321">
        <v>227</v>
      </c>
    </row>
    <row r="129" spans="1:5" ht="19.5" customHeight="1">
      <c r="A129" s="255"/>
      <c r="B129" s="331">
        <v>125</v>
      </c>
      <c r="C129" s="9">
        <v>1627</v>
      </c>
      <c r="D129" s="318" t="s">
        <v>154</v>
      </c>
      <c r="E129" s="321">
        <v>299</v>
      </c>
    </row>
    <row r="130" spans="1:5" ht="19.5" customHeight="1">
      <c r="A130" s="255"/>
      <c r="B130" s="331">
        <v>126</v>
      </c>
      <c r="C130" s="9">
        <v>1628</v>
      </c>
      <c r="D130" s="318" t="s">
        <v>155</v>
      </c>
      <c r="E130" s="321">
        <v>329</v>
      </c>
    </row>
    <row r="131" spans="1:5" ht="19.5" customHeight="1">
      <c r="A131" s="255"/>
      <c r="B131" s="331">
        <v>127</v>
      </c>
      <c r="C131" s="9">
        <v>1629</v>
      </c>
      <c r="D131" s="318" t="s">
        <v>156</v>
      </c>
      <c r="E131" s="321">
        <v>357</v>
      </c>
    </row>
    <row r="132" spans="1:5" ht="19.5" customHeight="1">
      <c r="A132" s="255"/>
      <c r="B132" s="331">
        <v>128</v>
      </c>
      <c r="C132" s="9">
        <v>1671</v>
      </c>
      <c r="D132" s="318" t="s">
        <v>720</v>
      </c>
      <c r="E132" s="321">
        <v>228</v>
      </c>
    </row>
    <row r="133" spans="1:5" ht="19.5" customHeight="1">
      <c r="A133" s="255"/>
      <c r="B133" s="331">
        <v>129</v>
      </c>
      <c r="C133" s="9">
        <v>1668</v>
      </c>
      <c r="D133" s="318" t="s">
        <v>157</v>
      </c>
      <c r="E133" s="321">
        <v>303</v>
      </c>
    </row>
    <row r="134" spans="1:5" ht="19.5" customHeight="1">
      <c r="A134" s="255"/>
      <c r="B134" s="331">
        <v>130</v>
      </c>
      <c r="C134" s="9">
        <v>1669</v>
      </c>
      <c r="D134" s="318" t="s">
        <v>158</v>
      </c>
      <c r="E134" s="321">
        <v>333</v>
      </c>
    </row>
    <row r="135" spans="1:5" ht="19.5" customHeight="1">
      <c r="A135" s="255"/>
      <c r="B135" s="331">
        <v>131</v>
      </c>
      <c r="C135" s="9">
        <v>1670</v>
      </c>
      <c r="D135" s="318" t="s">
        <v>159</v>
      </c>
      <c r="E135" s="321">
        <v>362</v>
      </c>
    </row>
    <row r="136" spans="1:5" ht="19.5" customHeight="1">
      <c r="A136" s="255"/>
      <c r="B136" s="331">
        <v>132</v>
      </c>
      <c r="C136" s="9">
        <v>1661</v>
      </c>
      <c r="D136" s="318" t="s">
        <v>160</v>
      </c>
      <c r="E136" s="321">
        <v>153</v>
      </c>
    </row>
    <row r="137" spans="1:5" ht="19.5" customHeight="1">
      <c r="A137" s="255"/>
      <c r="B137" s="331">
        <v>133</v>
      </c>
      <c r="C137" s="9">
        <v>1662</v>
      </c>
      <c r="D137" s="318" t="s">
        <v>161</v>
      </c>
      <c r="E137" s="321">
        <v>183</v>
      </c>
    </row>
    <row r="138" spans="1:5" ht="19.5" customHeight="1">
      <c r="A138" s="255"/>
      <c r="B138" s="331">
        <v>134</v>
      </c>
      <c r="C138" s="9">
        <v>7206</v>
      </c>
      <c r="D138" s="318" t="s">
        <v>162</v>
      </c>
      <c r="E138" s="321">
        <v>206</v>
      </c>
    </row>
    <row r="139" spans="1:5" ht="19.5" customHeight="1">
      <c r="A139" s="255"/>
      <c r="B139" s="331">
        <v>135</v>
      </c>
      <c r="C139" s="9">
        <v>1663</v>
      </c>
      <c r="D139" s="318" t="s">
        <v>163</v>
      </c>
      <c r="E139" s="321">
        <v>245</v>
      </c>
    </row>
    <row r="140" spans="1:5" ht="19.5" customHeight="1">
      <c r="A140" s="255"/>
      <c r="B140" s="331">
        <v>136</v>
      </c>
      <c r="C140" s="9">
        <v>13772</v>
      </c>
      <c r="D140" s="318" t="s">
        <v>164</v>
      </c>
      <c r="E140" s="321">
        <v>163</v>
      </c>
    </row>
    <row r="141" spans="1:5" ht="19.5" customHeight="1">
      <c r="A141" s="255"/>
      <c r="B141" s="331">
        <v>137</v>
      </c>
      <c r="C141" s="9">
        <v>13773</v>
      </c>
      <c r="D141" s="318" t="s">
        <v>165</v>
      </c>
      <c r="E141" s="321">
        <v>197</v>
      </c>
    </row>
    <row r="142" spans="1:5" ht="19.5" customHeight="1">
      <c r="A142" s="255"/>
      <c r="B142" s="331">
        <v>138</v>
      </c>
      <c r="C142" s="9">
        <v>13774</v>
      </c>
      <c r="D142" s="318" t="s">
        <v>166</v>
      </c>
      <c r="E142" s="321">
        <v>221</v>
      </c>
    </row>
    <row r="143" spans="1:5" ht="19.5" customHeight="1">
      <c r="A143" s="255"/>
      <c r="B143" s="331">
        <v>139</v>
      </c>
      <c r="C143" s="9">
        <v>13775</v>
      </c>
      <c r="D143" s="318" t="s">
        <v>167</v>
      </c>
      <c r="E143" s="321">
        <v>263</v>
      </c>
    </row>
    <row r="144" spans="1:5" ht="19.5" customHeight="1">
      <c r="A144" s="255"/>
      <c r="B144" s="331">
        <v>140</v>
      </c>
      <c r="C144" s="9">
        <v>11116</v>
      </c>
      <c r="D144" s="318" t="s">
        <v>583</v>
      </c>
      <c r="E144" s="321">
        <v>158</v>
      </c>
    </row>
    <row r="145" spans="1:5" ht="19.5" customHeight="1">
      <c r="A145" s="255"/>
      <c r="B145" s="331">
        <v>141</v>
      </c>
      <c r="C145" s="9">
        <v>14424</v>
      </c>
      <c r="D145" s="318" t="s">
        <v>584</v>
      </c>
      <c r="E145" s="321">
        <v>194</v>
      </c>
    </row>
    <row r="146" spans="1:5" ht="19.5" customHeight="1">
      <c r="A146" s="255"/>
      <c r="B146" s="331">
        <v>142</v>
      </c>
      <c r="C146" s="9">
        <v>11117</v>
      </c>
      <c r="D146" s="318" t="s">
        <v>585</v>
      </c>
      <c r="E146" s="321">
        <v>215</v>
      </c>
    </row>
    <row r="147" spans="1:5" ht="19.5" customHeight="1">
      <c r="A147" s="255"/>
      <c r="B147" s="331">
        <v>143</v>
      </c>
      <c r="C147" s="9">
        <v>11118</v>
      </c>
      <c r="D147" s="318" t="s">
        <v>586</v>
      </c>
      <c r="E147" s="321">
        <v>256</v>
      </c>
    </row>
    <row r="148" spans="2:5" ht="14.25">
      <c r="B148" s="331">
        <v>144</v>
      </c>
      <c r="C148" s="301">
        <v>13328</v>
      </c>
      <c r="D148" s="320" t="s">
        <v>724</v>
      </c>
      <c r="E148" s="321">
        <v>182</v>
      </c>
    </row>
    <row r="149" spans="1:5" ht="19.5" customHeight="1">
      <c r="A149" s="281"/>
      <c r="B149" s="331">
        <v>145</v>
      </c>
      <c r="C149" s="301">
        <v>13327</v>
      </c>
      <c r="D149" s="320" t="s">
        <v>721</v>
      </c>
      <c r="E149" s="321">
        <v>268</v>
      </c>
    </row>
    <row r="150" spans="1:5" ht="19.5" customHeight="1">
      <c r="A150" s="281"/>
      <c r="B150" s="331">
        <v>146</v>
      </c>
      <c r="C150" s="301">
        <v>13329</v>
      </c>
      <c r="D150" s="320" t="s">
        <v>722</v>
      </c>
      <c r="E150" s="321">
        <v>301</v>
      </c>
    </row>
    <row r="151" spans="2:5" ht="14.25">
      <c r="B151" s="331">
        <v>147</v>
      </c>
      <c r="C151" s="301">
        <v>13330</v>
      </c>
      <c r="D151" s="320" t="s">
        <v>723</v>
      </c>
      <c r="E151" s="321">
        <v>334</v>
      </c>
    </row>
    <row r="152" spans="2:5" ht="14.25">
      <c r="B152" s="331">
        <v>148</v>
      </c>
      <c r="C152" s="301">
        <v>1090</v>
      </c>
      <c r="D152" s="320" t="s">
        <v>208</v>
      </c>
      <c r="E152" s="321">
        <v>129</v>
      </c>
    </row>
    <row r="153" spans="2:5" ht="14.25">
      <c r="B153" s="331">
        <v>149</v>
      </c>
      <c r="C153" s="301">
        <v>1087</v>
      </c>
      <c r="D153" s="320" t="s">
        <v>205</v>
      </c>
      <c r="E153" s="321">
        <v>183</v>
      </c>
    </row>
    <row r="154" spans="2:5" ht="14.25">
      <c r="B154" s="331">
        <v>150</v>
      </c>
      <c r="C154" s="301">
        <v>1088</v>
      </c>
      <c r="D154" s="320" t="s">
        <v>206</v>
      </c>
      <c r="E154" s="321">
        <v>204</v>
      </c>
    </row>
    <row r="155" spans="2:5" ht="14.25">
      <c r="B155" s="331">
        <v>151</v>
      </c>
      <c r="C155" s="301">
        <v>1089</v>
      </c>
      <c r="D155" s="320" t="s">
        <v>207</v>
      </c>
      <c r="E155" s="321">
        <v>223</v>
      </c>
    </row>
    <row r="156" spans="2:5" ht="14.25">
      <c r="B156" s="331">
        <v>152</v>
      </c>
      <c r="C156" s="301">
        <v>15475</v>
      </c>
      <c r="D156" s="320" t="s">
        <v>24</v>
      </c>
      <c r="E156" s="321">
        <v>173</v>
      </c>
    </row>
    <row r="157" spans="2:5" ht="14.25">
      <c r="B157" s="331">
        <v>153</v>
      </c>
      <c r="C157" s="301">
        <v>15476</v>
      </c>
      <c r="D157" s="320" t="s">
        <v>209</v>
      </c>
      <c r="E157" s="321">
        <v>231</v>
      </c>
    </row>
    <row r="158" spans="2:5" ht="14.25">
      <c r="B158" s="331">
        <v>154</v>
      </c>
      <c r="C158" s="301">
        <v>15477</v>
      </c>
      <c r="D158" s="320" t="s">
        <v>210</v>
      </c>
      <c r="E158" s="321">
        <v>253</v>
      </c>
    </row>
    <row r="159" spans="2:5" ht="14.25">
      <c r="B159" s="331">
        <v>155</v>
      </c>
      <c r="C159" s="301">
        <v>15478</v>
      </c>
      <c r="D159" s="320" t="s">
        <v>211</v>
      </c>
      <c r="E159" s="321">
        <v>275</v>
      </c>
    </row>
    <row r="160" spans="2:5" ht="14.25">
      <c r="B160" s="331">
        <v>156</v>
      </c>
      <c r="C160" s="301">
        <v>15235</v>
      </c>
      <c r="D160" s="320" t="s">
        <v>193</v>
      </c>
      <c r="E160" s="321">
        <v>214</v>
      </c>
    </row>
    <row r="161" spans="2:5" ht="14.25">
      <c r="B161" s="331">
        <v>157</v>
      </c>
      <c r="C161" s="301">
        <v>15232</v>
      </c>
      <c r="D161" s="320" t="s">
        <v>194</v>
      </c>
      <c r="E161" s="321">
        <v>286</v>
      </c>
    </row>
    <row r="162" spans="2:5" ht="14.25">
      <c r="B162" s="331">
        <v>158</v>
      </c>
      <c r="C162" s="301">
        <v>15236</v>
      </c>
      <c r="D162" s="320" t="s">
        <v>195</v>
      </c>
      <c r="E162" s="321">
        <v>314</v>
      </c>
    </row>
    <row r="163" spans="2:5" ht="14.25">
      <c r="B163" s="331">
        <v>159</v>
      </c>
      <c r="C163" s="301">
        <v>15234</v>
      </c>
      <c r="D163" s="320" t="s">
        <v>196</v>
      </c>
      <c r="E163" s="321">
        <v>341</v>
      </c>
    </row>
    <row r="164" spans="2:5" ht="14.25">
      <c r="B164" s="331">
        <v>160</v>
      </c>
      <c r="C164" s="301">
        <v>15361</v>
      </c>
      <c r="D164" s="320" t="s">
        <v>706</v>
      </c>
      <c r="E164" s="321">
        <v>245</v>
      </c>
    </row>
    <row r="165" spans="2:5" ht="14.25">
      <c r="B165" s="331">
        <v>161</v>
      </c>
      <c r="C165" s="301">
        <v>18168</v>
      </c>
      <c r="D165" s="320" t="s">
        <v>580</v>
      </c>
      <c r="E165" s="321">
        <v>121</v>
      </c>
    </row>
    <row r="166" spans="2:5" ht="14.25">
      <c r="B166" s="331">
        <v>162</v>
      </c>
      <c r="C166" s="301">
        <v>18169</v>
      </c>
      <c r="D166" s="320" t="s">
        <v>581</v>
      </c>
      <c r="E166" s="321">
        <v>142</v>
      </c>
    </row>
    <row r="167" spans="2:5" ht="14.25">
      <c r="B167" s="331">
        <v>163</v>
      </c>
      <c r="C167" s="301">
        <v>18170</v>
      </c>
      <c r="D167" s="320" t="s">
        <v>582</v>
      </c>
      <c r="E167" s="321">
        <v>173</v>
      </c>
    </row>
    <row r="168" spans="2:5" ht="14.25">
      <c r="B168" s="331">
        <v>164</v>
      </c>
      <c r="C168" s="301">
        <v>16767</v>
      </c>
      <c r="D168" s="320" t="s">
        <v>725</v>
      </c>
      <c r="E168" s="321">
        <v>183</v>
      </c>
    </row>
    <row r="169" spans="2:5" ht="14.25">
      <c r="B169" s="331">
        <v>165</v>
      </c>
      <c r="C169" s="301">
        <v>16799</v>
      </c>
      <c r="D169" s="320" t="s">
        <v>614</v>
      </c>
      <c r="E169" s="321">
        <v>215</v>
      </c>
    </row>
    <row r="170" spans="2:5" ht="14.25">
      <c r="B170" s="331">
        <v>166</v>
      </c>
      <c r="C170" s="301">
        <v>16800</v>
      </c>
      <c r="D170" s="320" t="s">
        <v>557</v>
      </c>
      <c r="E170" s="321">
        <v>262</v>
      </c>
    </row>
  </sheetData>
  <sheetProtection/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D65"/>
  <sheetViews>
    <sheetView zoomScale="85" zoomScaleNormal="85" zoomScaleSheetLayoutView="70" zoomScalePageLayoutView="0" workbookViewId="0" topLeftCell="A1">
      <selection activeCell="D13" sqref="D13"/>
    </sheetView>
  </sheetViews>
  <sheetFormatPr defaultColWidth="0" defaultRowHeight="14.25" customHeight="1"/>
  <cols>
    <col min="1" max="1" width="5.8515625" style="333" customWidth="1"/>
    <col min="2" max="2" width="9.00390625" style="276" customWidth="1"/>
    <col min="3" max="3" width="69.140625" style="245" customWidth="1"/>
    <col min="4" max="4" width="9.140625" style="336" customWidth="1"/>
    <col min="5" max="173" width="9.140625" style="245" customWidth="1"/>
    <col min="174" max="174" width="6.7109375" style="245" customWidth="1"/>
    <col min="175" max="175" width="7.7109375" style="245" customWidth="1"/>
    <col min="176" max="176" width="0" style="245" hidden="1" customWidth="1"/>
    <col min="177" max="177" width="49.8515625" style="245" customWidth="1"/>
    <col min="178" max="16384" width="0" style="245" hidden="1" customWidth="1"/>
  </cols>
  <sheetData>
    <row r="1" spans="2:3" ht="14.25" customHeight="1">
      <c r="B1" s="275"/>
      <c r="C1" s="337" t="s">
        <v>794</v>
      </c>
    </row>
    <row r="2" ht="14.25" customHeight="1">
      <c r="C2" s="337"/>
    </row>
    <row r="3" ht="14.25" customHeight="1">
      <c r="C3" s="338"/>
    </row>
    <row r="4" spans="1:4" ht="14.25" customHeight="1">
      <c r="A4" s="334" t="s">
        <v>793</v>
      </c>
      <c r="B4" s="278" t="s">
        <v>27</v>
      </c>
      <c r="C4" s="247" t="s">
        <v>28</v>
      </c>
      <c r="D4" s="328" t="s">
        <v>792</v>
      </c>
    </row>
    <row r="5" spans="1:4" ht="14.25" customHeight="1">
      <c r="A5" s="335">
        <v>1</v>
      </c>
      <c r="B5" s="256">
        <v>488</v>
      </c>
      <c r="C5" s="272" t="s">
        <v>365</v>
      </c>
      <c r="D5" s="339">
        <v>56</v>
      </c>
    </row>
    <row r="6" spans="1:4" ht="14.25" customHeight="1">
      <c r="A6" s="335">
        <v>2</v>
      </c>
      <c r="B6" s="256">
        <v>7131</v>
      </c>
      <c r="C6" s="272" t="s">
        <v>731</v>
      </c>
      <c r="D6" s="339">
        <v>360</v>
      </c>
    </row>
    <row r="7" spans="1:4" ht="14.25" customHeight="1">
      <c r="A7" s="335">
        <v>3</v>
      </c>
      <c r="B7" s="256">
        <v>18358</v>
      </c>
      <c r="C7" s="272" t="s">
        <v>666</v>
      </c>
      <c r="D7" s="339">
        <v>303</v>
      </c>
    </row>
    <row r="8" spans="1:4" ht="14.25" customHeight="1">
      <c r="A8" s="335">
        <v>4</v>
      </c>
      <c r="B8" s="256">
        <v>10433</v>
      </c>
      <c r="C8" s="272" t="s">
        <v>378</v>
      </c>
      <c r="D8" s="339">
        <v>161</v>
      </c>
    </row>
    <row r="9" spans="1:4" ht="14.25" customHeight="1">
      <c r="A9" s="335">
        <v>5</v>
      </c>
      <c r="B9" s="256">
        <v>21252</v>
      </c>
      <c r="C9" s="272" t="s">
        <v>615</v>
      </c>
      <c r="D9" s="339">
        <v>135</v>
      </c>
    </row>
    <row r="10" spans="1:4" ht="14.25" customHeight="1">
      <c r="A10" s="335">
        <v>6</v>
      </c>
      <c r="B10" s="256">
        <v>1082</v>
      </c>
      <c r="C10" s="272" t="s">
        <v>667</v>
      </c>
      <c r="D10" s="339">
        <v>217</v>
      </c>
    </row>
    <row r="11" spans="1:4" ht="14.25" customHeight="1">
      <c r="A11" s="335">
        <v>7</v>
      </c>
      <c r="B11" s="256">
        <v>10507</v>
      </c>
      <c r="C11" s="272" t="s">
        <v>384</v>
      </c>
      <c r="D11" s="339">
        <v>84</v>
      </c>
    </row>
    <row r="12" spans="1:4" ht="14.25" customHeight="1">
      <c r="A12" s="335">
        <v>8</v>
      </c>
      <c r="B12" s="256">
        <v>1081</v>
      </c>
      <c r="C12" s="272" t="s">
        <v>732</v>
      </c>
      <c r="D12" s="339">
        <v>109</v>
      </c>
    </row>
    <row r="13" spans="1:4" ht="14.25" customHeight="1">
      <c r="A13" s="335">
        <v>9</v>
      </c>
      <c r="B13" s="256">
        <v>23966</v>
      </c>
      <c r="C13" s="272" t="s">
        <v>733</v>
      </c>
      <c r="D13" s="339">
        <v>109</v>
      </c>
    </row>
    <row r="14" spans="1:4" ht="14.25" customHeight="1">
      <c r="A14" s="335">
        <v>10</v>
      </c>
      <c r="B14" s="256">
        <v>23965</v>
      </c>
      <c r="C14" s="272" t="s">
        <v>734</v>
      </c>
      <c r="D14" s="339">
        <v>146</v>
      </c>
    </row>
    <row r="15" spans="1:4" ht="14.25" customHeight="1">
      <c r="A15" s="335">
        <v>11</v>
      </c>
      <c r="B15" s="256">
        <v>24578</v>
      </c>
      <c r="C15" s="272" t="s">
        <v>735</v>
      </c>
      <c r="D15" s="339">
        <v>146</v>
      </c>
    </row>
    <row r="16" spans="1:4" ht="14.25" customHeight="1">
      <c r="A16" s="335">
        <v>12</v>
      </c>
      <c r="B16" s="256">
        <v>25986</v>
      </c>
      <c r="C16" s="272" t="s">
        <v>736</v>
      </c>
      <c r="D16" s="339">
        <v>101</v>
      </c>
    </row>
    <row r="17" spans="1:4" ht="14.25" customHeight="1">
      <c r="A17" s="335">
        <v>13</v>
      </c>
      <c r="B17" s="256">
        <v>1621</v>
      </c>
      <c r="C17" s="272" t="s">
        <v>400</v>
      </c>
      <c r="D17" s="339">
        <v>311</v>
      </c>
    </row>
    <row r="18" spans="1:4" ht="14.25" customHeight="1">
      <c r="A18" s="335">
        <v>14</v>
      </c>
      <c r="B18" s="256">
        <v>1623</v>
      </c>
      <c r="C18" s="272" t="s">
        <v>401</v>
      </c>
      <c r="D18" s="339">
        <v>383</v>
      </c>
    </row>
    <row r="19" spans="1:4" ht="14.25" customHeight="1">
      <c r="A19" s="335">
        <v>15</v>
      </c>
      <c r="B19" s="256">
        <v>1624</v>
      </c>
      <c r="C19" s="272" t="s">
        <v>402</v>
      </c>
      <c r="D19" s="339">
        <v>461</v>
      </c>
    </row>
    <row r="20" spans="1:4" ht="14.25" customHeight="1">
      <c r="A20" s="335">
        <v>16</v>
      </c>
      <c r="B20" s="256">
        <v>8758</v>
      </c>
      <c r="C20" s="272" t="s">
        <v>737</v>
      </c>
      <c r="D20" s="339">
        <v>102</v>
      </c>
    </row>
    <row r="21" spans="1:4" ht="14.25" customHeight="1">
      <c r="A21" s="335">
        <v>17</v>
      </c>
      <c r="B21" s="256">
        <v>8757</v>
      </c>
      <c r="C21" s="272" t="s">
        <v>738</v>
      </c>
      <c r="D21" s="339">
        <v>222</v>
      </c>
    </row>
    <row r="22" spans="1:4" ht="14.25" customHeight="1">
      <c r="A22" s="335">
        <v>18</v>
      </c>
      <c r="B22" s="256">
        <v>3008</v>
      </c>
      <c r="C22" s="272" t="s">
        <v>415</v>
      </c>
      <c r="D22" s="339">
        <v>301</v>
      </c>
    </row>
    <row r="23" spans="1:4" ht="14.25" customHeight="1">
      <c r="A23" s="335">
        <v>19</v>
      </c>
      <c r="B23" s="256">
        <v>7130</v>
      </c>
      <c r="C23" s="272" t="s">
        <v>417</v>
      </c>
      <c r="D23" s="339">
        <v>57</v>
      </c>
    </row>
    <row r="24" spans="1:4" ht="14.25" customHeight="1">
      <c r="A24" s="335">
        <v>20</v>
      </c>
      <c r="B24" s="256">
        <v>3007</v>
      </c>
      <c r="C24" s="272" t="s">
        <v>419</v>
      </c>
      <c r="D24" s="339">
        <v>91</v>
      </c>
    </row>
    <row r="25" spans="1:4" ht="14.25" customHeight="1">
      <c r="A25" s="335">
        <v>21</v>
      </c>
      <c r="B25" s="256">
        <v>3006</v>
      </c>
      <c r="C25" s="272" t="s">
        <v>421</v>
      </c>
      <c r="D25" s="339">
        <v>198</v>
      </c>
    </row>
    <row r="26" spans="1:4" ht="14.25" customHeight="1">
      <c r="A26" s="335">
        <v>22</v>
      </c>
      <c r="B26" s="256">
        <v>12349</v>
      </c>
      <c r="C26" s="272" t="s">
        <v>429</v>
      </c>
      <c r="D26" s="339">
        <v>25</v>
      </c>
    </row>
    <row r="27" spans="1:4" ht="14.25" customHeight="1">
      <c r="A27" s="335">
        <v>23</v>
      </c>
      <c r="B27" s="256">
        <v>12350</v>
      </c>
      <c r="C27" s="272" t="s">
        <v>431</v>
      </c>
      <c r="D27" s="339">
        <v>38</v>
      </c>
    </row>
    <row r="28" spans="1:4" ht="14.25" customHeight="1">
      <c r="A28" s="335">
        <v>24</v>
      </c>
      <c r="B28" s="256">
        <v>12351</v>
      </c>
      <c r="C28" s="273" t="s">
        <v>433</v>
      </c>
      <c r="D28" s="339">
        <v>84</v>
      </c>
    </row>
    <row r="29" spans="1:4" ht="14.25" customHeight="1">
      <c r="A29" s="335">
        <v>25</v>
      </c>
      <c r="B29" s="256">
        <v>6638</v>
      </c>
      <c r="C29" s="273" t="s">
        <v>435</v>
      </c>
      <c r="D29" s="339">
        <v>64</v>
      </c>
    </row>
    <row r="30" spans="1:4" ht="14.25" customHeight="1">
      <c r="A30" s="335">
        <v>26</v>
      </c>
      <c r="B30" s="256">
        <v>6637</v>
      </c>
      <c r="C30" s="272" t="s">
        <v>437</v>
      </c>
      <c r="D30" s="339">
        <v>104</v>
      </c>
    </row>
    <row r="31" spans="1:4" ht="14.25" customHeight="1">
      <c r="A31" s="335">
        <v>27</v>
      </c>
      <c r="B31" s="256">
        <v>6636</v>
      </c>
      <c r="C31" s="272" t="s">
        <v>439</v>
      </c>
      <c r="D31" s="339">
        <v>224</v>
      </c>
    </row>
    <row r="32" spans="1:4" ht="14.25" customHeight="1">
      <c r="A32" s="335">
        <v>28</v>
      </c>
      <c r="B32" s="9">
        <v>9520</v>
      </c>
      <c r="C32" s="311" t="s">
        <v>739</v>
      </c>
      <c r="D32" s="339">
        <v>44</v>
      </c>
    </row>
    <row r="33" spans="1:4" ht="14.25" customHeight="1">
      <c r="A33" s="335">
        <v>29</v>
      </c>
      <c r="B33" s="9">
        <v>8969</v>
      </c>
      <c r="C33" s="311" t="s">
        <v>740</v>
      </c>
      <c r="D33" s="339">
        <v>54</v>
      </c>
    </row>
    <row r="34" spans="1:4" ht="14.25" customHeight="1">
      <c r="A34" s="335">
        <v>30</v>
      </c>
      <c r="B34" s="256">
        <v>8970</v>
      </c>
      <c r="C34" s="311" t="s">
        <v>741</v>
      </c>
      <c r="D34" s="339">
        <v>100</v>
      </c>
    </row>
    <row r="35" spans="1:4" ht="14.25" customHeight="1">
      <c r="A35" s="335">
        <v>31</v>
      </c>
      <c r="B35" s="256">
        <v>8971</v>
      </c>
      <c r="C35" s="272" t="s">
        <v>742</v>
      </c>
      <c r="D35" s="339">
        <v>129</v>
      </c>
    </row>
    <row r="36" spans="1:4" ht="14.25" customHeight="1">
      <c r="A36" s="335">
        <v>32</v>
      </c>
      <c r="B36" s="312">
        <v>1708</v>
      </c>
      <c r="C36" s="272" t="s">
        <v>743</v>
      </c>
      <c r="D36" s="339">
        <v>33</v>
      </c>
    </row>
    <row r="37" spans="1:4" ht="14.25" customHeight="1">
      <c r="A37" s="335">
        <v>33</v>
      </c>
      <c r="B37" s="312">
        <v>1709</v>
      </c>
      <c r="C37" s="272" t="s">
        <v>744</v>
      </c>
      <c r="D37" s="339">
        <v>53</v>
      </c>
    </row>
    <row r="38" spans="1:4" ht="14.25" customHeight="1">
      <c r="A38" s="335">
        <v>34</v>
      </c>
      <c r="B38" s="312">
        <v>1710</v>
      </c>
      <c r="C38" s="272" t="s">
        <v>745</v>
      </c>
      <c r="D38" s="339">
        <v>116</v>
      </c>
    </row>
    <row r="39" spans="1:4" ht="14.25" customHeight="1">
      <c r="A39" s="335">
        <v>35</v>
      </c>
      <c r="B39" s="312">
        <v>10430</v>
      </c>
      <c r="C39" s="272" t="s">
        <v>460</v>
      </c>
      <c r="D39" s="339">
        <v>25</v>
      </c>
    </row>
    <row r="40" spans="1:4" ht="14.25" customHeight="1">
      <c r="A40" s="335">
        <v>36</v>
      </c>
      <c r="B40" s="312">
        <v>10431</v>
      </c>
      <c r="C40" s="272" t="s">
        <v>461</v>
      </c>
      <c r="D40" s="339">
        <v>38</v>
      </c>
    </row>
    <row r="41" spans="1:4" ht="14.25" customHeight="1">
      <c r="A41" s="335">
        <v>37</v>
      </c>
      <c r="B41" s="312">
        <v>10432</v>
      </c>
      <c r="C41" s="272" t="s">
        <v>462</v>
      </c>
      <c r="D41" s="339">
        <v>84</v>
      </c>
    </row>
    <row r="42" spans="1:4" ht="14.25" customHeight="1">
      <c r="A42" s="335">
        <v>38</v>
      </c>
      <c r="B42" s="256">
        <v>1707</v>
      </c>
      <c r="C42" s="272" t="s">
        <v>795</v>
      </c>
      <c r="D42" s="339">
        <v>127</v>
      </c>
    </row>
    <row r="43" spans="1:4" ht="14.25" customHeight="1">
      <c r="A43" s="335">
        <v>39</v>
      </c>
      <c r="B43" s="312">
        <v>12839</v>
      </c>
      <c r="C43" s="272" t="s">
        <v>464</v>
      </c>
      <c r="D43" s="339">
        <v>32</v>
      </c>
    </row>
    <row r="44" spans="1:4" ht="14.25" customHeight="1">
      <c r="A44" s="335">
        <v>40</v>
      </c>
      <c r="B44" s="313">
        <v>12837</v>
      </c>
      <c r="C44" s="272" t="s">
        <v>466</v>
      </c>
      <c r="D44" s="339">
        <v>52</v>
      </c>
    </row>
    <row r="45" spans="1:4" ht="14.25" customHeight="1">
      <c r="A45" s="335">
        <v>41</v>
      </c>
      <c r="B45" s="313">
        <v>12838</v>
      </c>
      <c r="C45" s="272" t="s">
        <v>468</v>
      </c>
      <c r="D45" s="339">
        <v>114</v>
      </c>
    </row>
    <row r="46" spans="1:4" ht="14.25" customHeight="1">
      <c r="A46" s="335">
        <v>42</v>
      </c>
      <c r="B46" s="313">
        <v>6647</v>
      </c>
      <c r="C46" s="272" t="s">
        <v>772</v>
      </c>
      <c r="D46" s="339">
        <v>161</v>
      </c>
    </row>
    <row r="47" spans="1:4" ht="14.25" customHeight="1">
      <c r="A47" s="335">
        <v>43</v>
      </c>
      <c r="B47" s="313">
        <v>1717</v>
      </c>
      <c r="C47" s="272" t="s">
        <v>486</v>
      </c>
      <c r="D47" s="339">
        <v>126</v>
      </c>
    </row>
    <row r="48" spans="1:4" ht="14.25" customHeight="1">
      <c r="A48" s="335">
        <v>44</v>
      </c>
      <c r="B48" s="313">
        <v>3329</v>
      </c>
      <c r="C48" s="272" t="s">
        <v>488</v>
      </c>
      <c r="D48" s="339">
        <v>272</v>
      </c>
    </row>
    <row r="49" spans="1:4" ht="14.25" customHeight="1">
      <c r="A49" s="335">
        <v>45</v>
      </c>
      <c r="B49" s="313">
        <v>1718</v>
      </c>
      <c r="C49" s="272" t="s">
        <v>490</v>
      </c>
      <c r="D49" s="339">
        <v>409</v>
      </c>
    </row>
    <row r="50" spans="1:4" ht="14.25" customHeight="1">
      <c r="A50" s="335">
        <v>46</v>
      </c>
      <c r="B50" s="313">
        <v>10257</v>
      </c>
      <c r="C50" s="314" t="s">
        <v>494</v>
      </c>
      <c r="D50" s="339">
        <v>142</v>
      </c>
    </row>
    <row r="51" spans="1:4" ht="14.25" customHeight="1">
      <c r="A51" s="335">
        <v>47</v>
      </c>
      <c r="B51" s="9">
        <v>13180</v>
      </c>
      <c r="C51" s="314" t="s">
        <v>501</v>
      </c>
      <c r="D51" s="339">
        <v>83</v>
      </c>
    </row>
    <row r="52" spans="1:4" ht="14.25" customHeight="1">
      <c r="A52" s="335">
        <v>48</v>
      </c>
      <c r="B52" s="256">
        <v>13181</v>
      </c>
      <c r="C52" s="314" t="s">
        <v>503</v>
      </c>
      <c r="D52" s="339">
        <v>180</v>
      </c>
    </row>
    <row r="53" spans="1:4" ht="14.25" customHeight="1">
      <c r="A53" s="335">
        <v>49</v>
      </c>
      <c r="B53" s="256">
        <v>24267</v>
      </c>
      <c r="C53" s="272" t="s">
        <v>746</v>
      </c>
      <c r="D53" s="339">
        <v>46</v>
      </c>
    </row>
    <row r="54" spans="1:4" ht="14.25" customHeight="1">
      <c r="A54" s="335">
        <v>50</v>
      </c>
      <c r="B54" s="256">
        <v>24268</v>
      </c>
      <c r="C54" s="272" t="s">
        <v>747</v>
      </c>
      <c r="D54" s="339">
        <v>59</v>
      </c>
    </row>
    <row r="55" spans="1:4" ht="14.25" customHeight="1">
      <c r="A55" s="335">
        <v>51</v>
      </c>
      <c r="B55" s="256">
        <v>24269</v>
      </c>
      <c r="C55" s="272" t="s">
        <v>748</v>
      </c>
      <c r="D55" s="339">
        <v>76</v>
      </c>
    </row>
    <row r="56" spans="1:4" ht="14.25" customHeight="1">
      <c r="A56" s="335">
        <v>52</v>
      </c>
      <c r="B56" s="315">
        <v>24270</v>
      </c>
      <c r="C56" s="314" t="s">
        <v>749</v>
      </c>
      <c r="D56" s="339">
        <v>121</v>
      </c>
    </row>
    <row r="57" spans="1:4" ht="14.25" customHeight="1">
      <c r="A57" s="335">
        <v>53</v>
      </c>
      <c r="B57" s="256">
        <v>24271</v>
      </c>
      <c r="C57" s="314" t="s">
        <v>750</v>
      </c>
      <c r="D57" s="339">
        <v>165</v>
      </c>
    </row>
    <row r="58" spans="1:4" s="279" customFormat="1" ht="14.25" customHeight="1">
      <c r="A58" s="335">
        <v>54</v>
      </c>
      <c r="B58" s="256">
        <v>12244</v>
      </c>
      <c r="C58" s="273" t="s">
        <v>51</v>
      </c>
      <c r="D58" s="339">
        <v>9</v>
      </c>
    </row>
    <row r="59" spans="1:4" s="279" customFormat="1" ht="14.25" customHeight="1">
      <c r="A59" s="335">
        <v>55</v>
      </c>
      <c r="B59" s="256">
        <v>2808</v>
      </c>
      <c r="C59" s="272" t="s">
        <v>751</v>
      </c>
      <c r="D59" s="339">
        <v>15</v>
      </c>
    </row>
    <row r="60" spans="1:4" ht="14.25" customHeight="1">
      <c r="A60" s="335">
        <v>56</v>
      </c>
      <c r="B60" s="315">
        <v>1713</v>
      </c>
      <c r="C60" s="273" t="s">
        <v>520</v>
      </c>
      <c r="D60" s="339">
        <v>45</v>
      </c>
    </row>
    <row r="61" spans="1:4" ht="14.25" customHeight="1">
      <c r="A61" s="335">
        <v>57</v>
      </c>
      <c r="B61" s="315">
        <v>6446</v>
      </c>
      <c r="C61" s="273" t="s">
        <v>521</v>
      </c>
      <c r="D61" s="339">
        <v>65</v>
      </c>
    </row>
    <row r="62" spans="1:4" ht="14.25" customHeight="1">
      <c r="A62" s="335">
        <v>58</v>
      </c>
      <c r="B62" s="315">
        <v>11328</v>
      </c>
      <c r="C62" s="272" t="s">
        <v>522</v>
      </c>
      <c r="D62" s="339">
        <v>65</v>
      </c>
    </row>
    <row r="63" spans="1:4" ht="14.25" customHeight="1">
      <c r="A63" s="335">
        <v>59</v>
      </c>
      <c r="B63" s="313">
        <v>11327</v>
      </c>
      <c r="C63" s="273" t="s">
        <v>524</v>
      </c>
      <c r="D63" s="339">
        <v>133</v>
      </c>
    </row>
    <row r="64" spans="1:4" ht="14.25" customHeight="1">
      <c r="A64" s="335">
        <v>60</v>
      </c>
      <c r="B64" s="313">
        <v>14438</v>
      </c>
      <c r="C64" s="273" t="s">
        <v>773</v>
      </c>
      <c r="D64" s="339">
        <v>146</v>
      </c>
    </row>
    <row r="65" spans="1:4" ht="14.25" customHeight="1">
      <c r="A65" s="335">
        <v>61</v>
      </c>
      <c r="B65" s="313">
        <v>25842</v>
      </c>
      <c r="C65" s="273" t="s">
        <v>752</v>
      </c>
      <c r="D65" s="339">
        <v>328</v>
      </c>
    </row>
  </sheetData>
  <sheetProtection/>
  <mergeCells count="1">
    <mergeCell ref="C1:C3"/>
  </mergeCells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18"/>
  <sheetViews>
    <sheetView zoomScale="85" zoomScaleNormal="8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4" sqref="D4"/>
    </sheetView>
  </sheetViews>
  <sheetFormatPr defaultColWidth="0" defaultRowHeight="14.25" customHeight="1"/>
  <cols>
    <col min="1" max="1" width="7.00390625" style="282" customWidth="1"/>
    <col min="2" max="2" width="9.421875" style="285" customWidth="1"/>
    <col min="3" max="3" width="69.8515625" style="284" customWidth="1"/>
    <col min="4" max="4" width="9.140625" style="340" customWidth="1"/>
    <col min="5" max="147" width="9.140625" style="284" customWidth="1"/>
    <col min="148" max="148" width="6.7109375" style="284" customWidth="1"/>
    <col min="149" max="149" width="7.7109375" style="284" customWidth="1"/>
    <col min="150" max="150" width="0" style="284" hidden="1" customWidth="1"/>
    <col min="151" max="151" width="49.8515625" style="284" customWidth="1"/>
    <col min="152" max="16384" width="0" style="284" hidden="1" customWidth="1"/>
  </cols>
  <sheetData>
    <row r="1" spans="2:3" ht="13.5" customHeight="1">
      <c r="B1" s="283"/>
      <c r="C1" s="337" t="s">
        <v>794</v>
      </c>
    </row>
    <row r="2" ht="19.5" customHeight="1">
      <c r="C2" s="337"/>
    </row>
    <row r="3" ht="14.25" customHeight="1">
      <c r="C3" s="341"/>
    </row>
    <row r="4" spans="1:4" ht="14.25" customHeight="1">
      <c r="A4" s="286"/>
      <c r="B4" s="287" t="s">
        <v>27</v>
      </c>
      <c r="C4" s="286" t="s">
        <v>28</v>
      </c>
      <c r="D4" s="328" t="s">
        <v>792</v>
      </c>
    </row>
    <row r="5" spans="1:4" ht="14.25" customHeight="1">
      <c r="A5" s="288">
        <v>1</v>
      </c>
      <c r="B5" s="292">
        <v>26275</v>
      </c>
      <c r="C5" s="293" t="s">
        <v>710</v>
      </c>
      <c r="D5" s="342">
        <v>50</v>
      </c>
    </row>
    <row r="6" spans="1:4" ht="14.25" customHeight="1">
      <c r="A6" s="289">
        <v>2</v>
      </c>
      <c r="B6" s="292">
        <v>26386</v>
      </c>
      <c r="C6" s="293" t="s">
        <v>711</v>
      </c>
      <c r="D6" s="342">
        <v>73</v>
      </c>
    </row>
    <row r="7" spans="1:4" ht="14.25" customHeight="1">
      <c r="A7" s="289">
        <v>3</v>
      </c>
      <c r="B7" s="292">
        <v>9800</v>
      </c>
      <c r="C7" s="293" t="s">
        <v>753</v>
      </c>
      <c r="D7" s="342">
        <v>320</v>
      </c>
    </row>
    <row r="8" spans="1:4" ht="14.25" customHeight="1">
      <c r="A8" s="288">
        <v>4</v>
      </c>
      <c r="B8" s="292">
        <v>9801</v>
      </c>
      <c r="C8" s="293" t="s">
        <v>754</v>
      </c>
      <c r="D8" s="342">
        <v>391</v>
      </c>
    </row>
    <row r="9" spans="1:4" ht="14.25" customHeight="1">
      <c r="A9" s="289">
        <v>5</v>
      </c>
      <c r="B9" s="292">
        <v>9802</v>
      </c>
      <c r="C9" s="293" t="s">
        <v>755</v>
      </c>
      <c r="D9" s="342">
        <v>491</v>
      </c>
    </row>
    <row r="10" spans="1:4" ht="14.25" customHeight="1">
      <c r="A10" s="289">
        <v>6</v>
      </c>
      <c r="B10" s="292">
        <v>15602</v>
      </c>
      <c r="C10" s="293" t="s">
        <v>220</v>
      </c>
      <c r="D10" s="342">
        <v>163</v>
      </c>
    </row>
    <row r="11" spans="1:4" ht="14.25" customHeight="1">
      <c r="A11" s="288">
        <v>7</v>
      </c>
      <c r="B11" s="292">
        <v>16820</v>
      </c>
      <c r="C11" s="293" t="s">
        <v>668</v>
      </c>
      <c r="D11" s="342">
        <v>38</v>
      </c>
    </row>
    <row r="12" spans="1:4" ht="14.25" customHeight="1">
      <c r="A12" s="289">
        <v>8</v>
      </c>
      <c r="B12" s="292">
        <v>1173</v>
      </c>
      <c r="C12" s="293" t="s">
        <v>774</v>
      </c>
      <c r="D12" s="342">
        <v>26</v>
      </c>
    </row>
    <row r="13" spans="1:4" ht="14.25" customHeight="1">
      <c r="A13" s="289">
        <v>9</v>
      </c>
      <c r="B13" s="292">
        <v>1172</v>
      </c>
      <c r="C13" s="293" t="s">
        <v>34</v>
      </c>
      <c r="D13" s="342">
        <v>41</v>
      </c>
    </row>
    <row r="14" spans="1:4" ht="14.25" customHeight="1">
      <c r="A14" s="288">
        <v>10</v>
      </c>
      <c r="B14" s="292">
        <v>1175</v>
      </c>
      <c r="C14" s="293" t="s">
        <v>35</v>
      </c>
      <c r="D14" s="342">
        <v>60</v>
      </c>
    </row>
    <row r="15" spans="1:4" ht="14.25" customHeight="1">
      <c r="A15" s="289">
        <v>11</v>
      </c>
      <c r="B15" s="292">
        <v>1171</v>
      </c>
      <c r="C15" s="293" t="s">
        <v>36</v>
      </c>
      <c r="D15" s="342">
        <v>50</v>
      </c>
    </row>
    <row r="16" spans="1:4" ht="14.25" customHeight="1">
      <c r="A16" s="289">
        <v>12</v>
      </c>
      <c r="B16" s="292">
        <v>12344</v>
      </c>
      <c r="C16" s="293" t="s">
        <v>38</v>
      </c>
      <c r="D16" s="342">
        <v>60</v>
      </c>
    </row>
    <row r="17" spans="1:4" ht="14.25" customHeight="1">
      <c r="A17" s="288">
        <v>13</v>
      </c>
      <c r="B17" s="292">
        <v>21994</v>
      </c>
      <c r="C17" s="293" t="s">
        <v>631</v>
      </c>
      <c r="D17" s="342">
        <v>44</v>
      </c>
    </row>
    <row r="18" spans="1:4" ht="14.25" customHeight="1">
      <c r="A18" s="289">
        <v>14</v>
      </c>
      <c r="B18" s="292">
        <v>7000</v>
      </c>
      <c r="C18" s="294" t="s">
        <v>599</v>
      </c>
      <c r="D18" s="342">
        <v>35</v>
      </c>
    </row>
    <row r="19" spans="1:4" ht="14.25" customHeight="1">
      <c r="A19" s="289">
        <v>15</v>
      </c>
      <c r="B19" s="292">
        <v>16879</v>
      </c>
      <c r="C19" s="293" t="s">
        <v>669</v>
      </c>
      <c r="D19" s="342">
        <v>75</v>
      </c>
    </row>
    <row r="20" spans="1:4" ht="14.25" customHeight="1">
      <c r="A20" s="288">
        <v>16</v>
      </c>
      <c r="B20" s="292">
        <v>17804</v>
      </c>
      <c r="C20" s="293" t="s">
        <v>587</v>
      </c>
      <c r="D20" s="342">
        <v>28</v>
      </c>
    </row>
    <row r="21" spans="1:4" ht="14.25" customHeight="1">
      <c r="A21" s="289">
        <v>17</v>
      </c>
      <c r="B21" s="292">
        <v>6823</v>
      </c>
      <c r="C21" s="293" t="s">
        <v>39</v>
      </c>
      <c r="D21" s="342">
        <v>187</v>
      </c>
    </row>
    <row r="22" spans="1:4" ht="14.25" customHeight="1">
      <c r="A22" s="289">
        <v>18</v>
      </c>
      <c r="B22" s="292">
        <v>18364</v>
      </c>
      <c r="C22" s="293" t="s">
        <v>588</v>
      </c>
      <c r="D22" s="342">
        <v>25</v>
      </c>
    </row>
    <row r="23" spans="1:4" ht="14.25" customHeight="1">
      <c r="A23" s="288">
        <v>19</v>
      </c>
      <c r="B23" s="292">
        <v>17806</v>
      </c>
      <c r="C23" s="293" t="s">
        <v>589</v>
      </c>
      <c r="D23" s="342">
        <v>18</v>
      </c>
    </row>
    <row r="24" spans="1:4" ht="14.25" customHeight="1">
      <c r="A24" s="289">
        <v>20</v>
      </c>
      <c r="B24" s="292">
        <v>17805</v>
      </c>
      <c r="C24" s="293" t="s">
        <v>590</v>
      </c>
      <c r="D24" s="342">
        <v>20</v>
      </c>
    </row>
    <row r="25" spans="1:4" ht="14.25" customHeight="1">
      <c r="A25" s="289">
        <v>21</v>
      </c>
      <c r="B25" s="292">
        <v>3280</v>
      </c>
      <c r="C25" s="293" t="s">
        <v>40</v>
      </c>
      <c r="D25" s="342">
        <v>34</v>
      </c>
    </row>
    <row r="26" spans="1:4" ht="14.25" customHeight="1">
      <c r="A26" s="288">
        <v>22</v>
      </c>
      <c r="B26" s="292">
        <v>7058</v>
      </c>
      <c r="C26" s="293" t="s">
        <v>548</v>
      </c>
      <c r="D26" s="342">
        <v>39</v>
      </c>
    </row>
    <row r="27" spans="1:4" ht="14.25" customHeight="1">
      <c r="A27" s="289">
        <v>23</v>
      </c>
      <c r="B27" s="292">
        <v>7031</v>
      </c>
      <c r="C27" s="293" t="s">
        <v>41</v>
      </c>
      <c r="D27" s="342">
        <v>47</v>
      </c>
    </row>
    <row r="28" spans="1:4" ht="14.25" customHeight="1">
      <c r="A28" s="289">
        <v>24</v>
      </c>
      <c r="B28" s="292">
        <v>1314</v>
      </c>
      <c r="C28" s="293" t="s">
        <v>42</v>
      </c>
      <c r="D28" s="342">
        <v>10</v>
      </c>
    </row>
    <row r="29" spans="1:4" ht="14.25" customHeight="1">
      <c r="A29" s="288">
        <v>25</v>
      </c>
      <c r="B29" s="292">
        <v>16692</v>
      </c>
      <c r="C29" s="293" t="s">
        <v>221</v>
      </c>
      <c r="D29" s="342">
        <v>15</v>
      </c>
    </row>
    <row r="30" spans="1:4" ht="14.25" customHeight="1">
      <c r="A30" s="289">
        <v>26</v>
      </c>
      <c r="B30" s="292">
        <v>1828</v>
      </c>
      <c r="C30" s="293" t="s">
        <v>43</v>
      </c>
      <c r="D30" s="342">
        <v>16</v>
      </c>
    </row>
    <row r="31" spans="1:4" ht="14.25" customHeight="1">
      <c r="A31" s="289">
        <v>27</v>
      </c>
      <c r="B31" s="292">
        <v>9503</v>
      </c>
      <c r="C31" s="293" t="s">
        <v>756</v>
      </c>
      <c r="D31" s="342">
        <v>156</v>
      </c>
    </row>
    <row r="32" spans="1:4" ht="14.25" customHeight="1">
      <c r="A32" s="288">
        <v>28</v>
      </c>
      <c r="B32" s="292">
        <v>1539</v>
      </c>
      <c r="C32" s="293" t="s">
        <v>44</v>
      </c>
      <c r="D32" s="342">
        <v>30</v>
      </c>
    </row>
    <row r="33" spans="1:4" ht="14.25" customHeight="1">
      <c r="A33" s="289">
        <v>29</v>
      </c>
      <c r="B33" s="292">
        <v>16019</v>
      </c>
      <c r="C33" s="293" t="s">
        <v>632</v>
      </c>
      <c r="D33" s="342">
        <v>21</v>
      </c>
    </row>
    <row r="34" spans="1:4" ht="14.25" customHeight="1">
      <c r="A34" s="289">
        <v>30</v>
      </c>
      <c r="B34" s="292">
        <v>16020</v>
      </c>
      <c r="C34" s="293" t="s">
        <v>633</v>
      </c>
      <c r="D34" s="342">
        <v>22</v>
      </c>
    </row>
    <row r="35" spans="1:4" ht="14.25" customHeight="1">
      <c r="A35" s="288">
        <v>31</v>
      </c>
      <c r="B35" s="292">
        <v>1542</v>
      </c>
      <c r="C35" s="293" t="s">
        <v>45</v>
      </c>
      <c r="D35" s="342">
        <v>17</v>
      </c>
    </row>
    <row r="36" spans="1:4" ht="14.25" customHeight="1">
      <c r="A36" s="289">
        <v>32</v>
      </c>
      <c r="B36" s="292">
        <v>1541</v>
      </c>
      <c r="C36" s="293" t="s">
        <v>46</v>
      </c>
      <c r="D36" s="342">
        <v>18</v>
      </c>
    </row>
    <row r="37" spans="1:4" ht="14.25" customHeight="1">
      <c r="A37" s="289">
        <v>33</v>
      </c>
      <c r="B37" s="292">
        <v>6399</v>
      </c>
      <c r="C37" s="293" t="s">
        <v>47</v>
      </c>
      <c r="D37" s="342">
        <v>18</v>
      </c>
    </row>
    <row r="38" spans="1:4" ht="14.25" customHeight="1">
      <c r="A38" s="288">
        <v>34</v>
      </c>
      <c r="B38" s="292">
        <v>1545</v>
      </c>
      <c r="C38" s="293" t="s">
        <v>775</v>
      </c>
      <c r="D38" s="342">
        <v>19</v>
      </c>
    </row>
    <row r="39" spans="1:4" ht="14.25" customHeight="1">
      <c r="A39" s="289">
        <v>35</v>
      </c>
      <c r="B39" s="292">
        <v>14881</v>
      </c>
      <c r="C39" s="293" t="s">
        <v>197</v>
      </c>
      <c r="D39" s="342">
        <v>28</v>
      </c>
    </row>
    <row r="40" spans="1:4" ht="14.25" customHeight="1">
      <c r="A40" s="289">
        <v>36</v>
      </c>
      <c r="B40" s="292">
        <v>14976</v>
      </c>
      <c r="C40" s="293" t="s">
        <v>198</v>
      </c>
      <c r="D40" s="342">
        <v>29</v>
      </c>
    </row>
    <row r="41" spans="1:4" ht="14.25" customHeight="1">
      <c r="A41" s="288">
        <v>37</v>
      </c>
      <c r="B41" s="292">
        <v>16280</v>
      </c>
      <c r="C41" s="293" t="s">
        <v>600</v>
      </c>
      <c r="D41" s="342">
        <v>43</v>
      </c>
    </row>
    <row r="42" spans="1:4" ht="14.25" customHeight="1">
      <c r="A42" s="289">
        <v>38</v>
      </c>
      <c r="B42" s="292">
        <v>20426</v>
      </c>
      <c r="C42" s="293" t="s">
        <v>601</v>
      </c>
      <c r="D42" s="342">
        <v>44</v>
      </c>
    </row>
    <row r="43" spans="1:4" ht="14.25" customHeight="1">
      <c r="A43" s="289">
        <v>39</v>
      </c>
      <c r="B43" s="291">
        <v>16694</v>
      </c>
      <c r="C43" s="295" t="s">
        <v>670</v>
      </c>
      <c r="D43" s="342">
        <v>29</v>
      </c>
    </row>
    <row r="44" spans="1:4" ht="14.25" customHeight="1">
      <c r="A44" s="288">
        <v>40</v>
      </c>
      <c r="B44" s="291">
        <v>6565</v>
      </c>
      <c r="C44" s="295" t="s">
        <v>602</v>
      </c>
      <c r="D44" s="342">
        <v>44</v>
      </c>
    </row>
    <row r="45" spans="1:4" ht="14.25" customHeight="1">
      <c r="A45" s="289">
        <v>41</v>
      </c>
      <c r="B45" s="291">
        <v>24143</v>
      </c>
      <c r="C45" s="295" t="s">
        <v>653</v>
      </c>
      <c r="D45" s="342">
        <v>47</v>
      </c>
    </row>
    <row r="46" spans="1:4" ht="14.25" customHeight="1">
      <c r="A46" s="289">
        <v>42</v>
      </c>
      <c r="B46" s="292">
        <v>1722</v>
      </c>
      <c r="C46" s="293" t="s">
        <v>591</v>
      </c>
      <c r="D46" s="342">
        <v>49</v>
      </c>
    </row>
    <row r="47" spans="1:4" ht="14.25" customHeight="1">
      <c r="A47" s="288">
        <v>43</v>
      </c>
      <c r="B47" s="292">
        <v>1723</v>
      </c>
      <c r="C47" s="293" t="s">
        <v>592</v>
      </c>
      <c r="D47" s="342">
        <v>60</v>
      </c>
    </row>
    <row r="48" spans="1:4" ht="14.25" customHeight="1">
      <c r="A48" s="289">
        <v>44</v>
      </c>
      <c r="B48" s="292">
        <v>1724</v>
      </c>
      <c r="C48" s="293" t="s">
        <v>593</v>
      </c>
      <c r="D48" s="342">
        <v>83</v>
      </c>
    </row>
    <row r="49" spans="1:4" ht="14.25" customHeight="1">
      <c r="A49" s="289">
        <v>45</v>
      </c>
      <c r="B49" s="291">
        <v>6564</v>
      </c>
      <c r="C49" s="295" t="s">
        <v>594</v>
      </c>
      <c r="D49" s="342">
        <v>39</v>
      </c>
    </row>
    <row r="50" spans="1:4" ht="14.25" customHeight="1">
      <c r="A50" s="288">
        <v>46</v>
      </c>
      <c r="B50" s="291">
        <v>23825</v>
      </c>
      <c r="C50" s="295" t="s">
        <v>634</v>
      </c>
      <c r="D50" s="342">
        <v>25</v>
      </c>
    </row>
    <row r="51" spans="1:4" ht="14.25" customHeight="1">
      <c r="A51" s="289">
        <v>47</v>
      </c>
      <c r="B51" s="291">
        <v>23797</v>
      </c>
      <c r="C51" s="295" t="s">
        <v>635</v>
      </c>
      <c r="D51" s="342">
        <v>55</v>
      </c>
    </row>
    <row r="52" spans="1:4" ht="14.25" customHeight="1">
      <c r="A52" s="289">
        <v>48</v>
      </c>
      <c r="B52" s="291">
        <v>17465</v>
      </c>
      <c r="C52" s="295" t="s">
        <v>577</v>
      </c>
      <c r="D52" s="342">
        <v>12</v>
      </c>
    </row>
    <row r="53" spans="1:4" ht="14.25" customHeight="1">
      <c r="A53" s="288">
        <v>49</v>
      </c>
      <c r="B53" s="291">
        <v>11180</v>
      </c>
      <c r="C53" s="295" t="s">
        <v>48</v>
      </c>
      <c r="D53" s="342">
        <v>14</v>
      </c>
    </row>
    <row r="54" spans="1:4" ht="14.25" customHeight="1">
      <c r="A54" s="289">
        <v>50</v>
      </c>
      <c r="B54" s="291">
        <v>20701</v>
      </c>
      <c r="C54" s="295" t="s">
        <v>623</v>
      </c>
      <c r="D54" s="342">
        <v>8</v>
      </c>
    </row>
    <row r="55" spans="1:4" s="290" customFormat="1" ht="14.25" customHeight="1">
      <c r="A55" s="289">
        <v>51</v>
      </c>
      <c r="B55" s="291">
        <v>20700</v>
      </c>
      <c r="C55" s="295" t="s">
        <v>624</v>
      </c>
      <c r="D55" s="342">
        <v>10</v>
      </c>
    </row>
    <row r="56" spans="1:4" s="290" customFormat="1" ht="14.25" customHeight="1">
      <c r="A56" s="288">
        <v>52</v>
      </c>
      <c r="B56" s="291">
        <v>1974</v>
      </c>
      <c r="C56" s="295" t="s">
        <v>625</v>
      </c>
      <c r="D56" s="342">
        <v>13</v>
      </c>
    </row>
    <row r="57" spans="1:4" s="290" customFormat="1" ht="14.25" customHeight="1">
      <c r="A57" s="289">
        <v>53</v>
      </c>
      <c r="B57" s="296">
        <v>13776</v>
      </c>
      <c r="C57" s="294" t="s">
        <v>757</v>
      </c>
      <c r="D57" s="342">
        <v>9</v>
      </c>
    </row>
    <row r="58" spans="1:4" s="290" customFormat="1" ht="14.25" customHeight="1">
      <c r="A58" s="289">
        <v>54</v>
      </c>
      <c r="B58" s="296">
        <v>11153</v>
      </c>
      <c r="C58" s="294" t="s">
        <v>758</v>
      </c>
      <c r="D58" s="342">
        <v>11</v>
      </c>
    </row>
    <row r="59" spans="1:4" ht="14.25" customHeight="1">
      <c r="A59" s="288">
        <v>55</v>
      </c>
      <c r="B59" s="292">
        <v>14443</v>
      </c>
      <c r="C59" s="293" t="s">
        <v>49</v>
      </c>
      <c r="D59" s="342">
        <v>18</v>
      </c>
    </row>
    <row r="60" spans="1:4" ht="14.25" customHeight="1">
      <c r="A60" s="289">
        <v>56</v>
      </c>
      <c r="B60" s="296">
        <v>14547</v>
      </c>
      <c r="C60" s="294" t="s">
        <v>759</v>
      </c>
      <c r="D60" s="342">
        <v>25</v>
      </c>
    </row>
    <row r="61" spans="1:4" ht="14.25" customHeight="1">
      <c r="A61" s="289">
        <v>57</v>
      </c>
      <c r="B61" s="296">
        <v>17679</v>
      </c>
      <c r="C61" s="294" t="s">
        <v>579</v>
      </c>
      <c r="D61" s="342">
        <v>22</v>
      </c>
    </row>
    <row r="62" spans="1:4" ht="14.25" customHeight="1">
      <c r="A62" s="288">
        <v>58</v>
      </c>
      <c r="B62" s="296">
        <v>9551</v>
      </c>
      <c r="C62" s="294" t="s">
        <v>671</v>
      </c>
      <c r="D62" s="342">
        <v>10</v>
      </c>
    </row>
    <row r="63" spans="1:4" ht="14.25" customHeight="1">
      <c r="A63" s="289">
        <v>59</v>
      </c>
      <c r="B63" s="292">
        <v>1943</v>
      </c>
      <c r="C63" s="293" t="s">
        <v>50</v>
      </c>
      <c r="D63" s="342">
        <v>8</v>
      </c>
    </row>
    <row r="64" spans="1:4" ht="14.25" customHeight="1">
      <c r="A64" s="289">
        <v>60</v>
      </c>
      <c r="B64" s="296">
        <v>16693</v>
      </c>
      <c r="C64" s="294" t="s">
        <v>222</v>
      </c>
      <c r="D64" s="342">
        <v>19</v>
      </c>
    </row>
    <row r="65" spans="1:4" ht="14.25" customHeight="1">
      <c r="A65" s="288">
        <v>61</v>
      </c>
      <c r="B65" s="296">
        <v>14177</v>
      </c>
      <c r="C65" s="294" t="s">
        <v>55</v>
      </c>
      <c r="D65" s="342">
        <v>31</v>
      </c>
    </row>
    <row r="66" spans="1:4" ht="14.25" customHeight="1">
      <c r="A66" s="289">
        <v>62</v>
      </c>
      <c r="B66" s="296">
        <v>9004</v>
      </c>
      <c r="C66" s="294" t="s">
        <v>56</v>
      </c>
      <c r="D66" s="342">
        <v>58</v>
      </c>
    </row>
    <row r="67" spans="1:4" ht="14.25" customHeight="1">
      <c r="A67" s="289">
        <v>63</v>
      </c>
      <c r="B67" s="296">
        <v>10523</v>
      </c>
      <c r="C67" s="294" t="s">
        <v>57</v>
      </c>
      <c r="D67" s="342">
        <v>48</v>
      </c>
    </row>
    <row r="68" spans="1:4" ht="14.25" customHeight="1">
      <c r="A68" s="288">
        <v>64</v>
      </c>
      <c r="B68" s="296">
        <v>13679</v>
      </c>
      <c r="C68" s="294" t="s">
        <v>58</v>
      </c>
      <c r="D68" s="342">
        <v>20</v>
      </c>
    </row>
    <row r="69" spans="1:4" ht="14.25" customHeight="1">
      <c r="A69" s="289">
        <v>65</v>
      </c>
      <c r="B69" s="296">
        <v>10664</v>
      </c>
      <c r="C69" s="294" t="s">
        <v>59</v>
      </c>
      <c r="D69" s="342">
        <v>35</v>
      </c>
    </row>
    <row r="70" spans="1:4" ht="14.25" customHeight="1">
      <c r="A70" s="289">
        <v>66</v>
      </c>
      <c r="B70" s="296">
        <v>24028</v>
      </c>
      <c r="C70" s="294" t="s">
        <v>654</v>
      </c>
      <c r="D70" s="342">
        <v>22</v>
      </c>
    </row>
    <row r="71" spans="1:4" ht="14.25" customHeight="1">
      <c r="A71" s="288">
        <v>67</v>
      </c>
      <c r="B71" s="296">
        <v>6515</v>
      </c>
      <c r="C71" s="294" t="s">
        <v>695</v>
      </c>
      <c r="D71" s="342">
        <v>35</v>
      </c>
    </row>
    <row r="72" spans="1:4" ht="14.25" customHeight="1">
      <c r="A72" s="289">
        <v>68</v>
      </c>
      <c r="B72" s="296">
        <v>3385</v>
      </c>
      <c r="C72" s="294" t="s">
        <v>696</v>
      </c>
      <c r="D72" s="342">
        <v>46</v>
      </c>
    </row>
    <row r="73" spans="1:4" ht="14.25" customHeight="1">
      <c r="A73" s="289">
        <v>69</v>
      </c>
      <c r="B73" s="296">
        <v>3387</v>
      </c>
      <c r="C73" s="294" t="s">
        <v>697</v>
      </c>
      <c r="D73" s="342">
        <v>51</v>
      </c>
    </row>
    <row r="74" spans="1:4" ht="14.25" customHeight="1">
      <c r="A74" s="288">
        <v>70</v>
      </c>
      <c r="B74" s="296">
        <v>3386</v>
      </c>
      <c r="C74" s="294" t="s">
        <v>672</v>
      </c>
      <c r="D74" s="342">
        <v>57</v>
      </c>
    </row>
    <row r="75" spans="1:4" ht="14.25" customHeight="1">
      <c r="A75" s="289">
        <v>71</v>
      </c>
      <c r="B75" s="292">
        <v>10223</v>
      </c>
      <c r="C75" s="293" t="s">
        <v>595</v>
      </c>
      <c r="D75" s="342">
        <v>233</v>
      </c>
    </row>
    <row r="76" spans="1:4" ht="14.25" customHeight="1">
      <c r="A76" s="289">
        <v>72</v>
      </c>
      <c r="B76" s="292">
        <v>10224</v>
      </c>
      <c r="C76" s="293" t="s">
        <v>596</v>
      </c>
      <c r="D76" s="342">
        <v>262</v>
      </c>
    </row>
    <row r="77" spans="1:4" ht="14.25" customHeight="1">
      <c r="A77" s="288">
        <v>73</v>
      </c>
      <c r="B77" s="292">
        <v>10225</v>
      </c>
      <c r="C77" s="293" t="s">
        <v>597</v>
      </c>
      <c r="D77" s="342">
        <v>318</v>
      </c>
    </row>
    <row r="78" spans="1:4" ht="14.25" customHeight="1">
      <c r="A78" s="289">
        <v>74</v>
      </c>
      <c r="B78" s="292">
        <v>17712</v>
      </c>
      <c r="C78" s="293" t="s">
        <v>598</v>
      </c>
      <c r="D78" s="342">
        <v>108</v>
      </c>
    </row>
    <row r="79" spans="1:4" ht="14.25" customHeight="1">
      <c r="A79" s="289">
        <v>75</v>
      </c>
      <c r="B79" s="292">
        <v>24181</v>
      </c>
      <c r="C79" s="293" t="s">
        <v>655</v>
      </c>
      <c r="D79" s="342">
        <v>123</v>
      </c>
    </row>
    <row r="80" spans="1:4" ht="14.25" customHeight="1">
      <c r="A80" s="288">
        <v>76</v>
      </c>
      <c r="B80" s="292">
        <v>24182</v>
      </c>
      <c r="C80" s="293" t="s">
        <v>656</v>
      </c>
      <c r="D80" s="342">
        <v>155</v>
      </c>
    </row>
    <row r="81" spans="1:4" ht="14.25" customHeight="1">
      <c r="A81" s="289">
        <v>77</v>
      </c>
      <c r="B81" s="292">
        <v>24052</v>
      </c>
      <c r="C81" s="293" t="s">
        <v>657</v>
      </c>
      <c r="D81" s="342">
        <v>179</v>
      </c>
    </row>
    <row r="82" spans="1:4" ht="14.25" customHeight="1">
      <c r="A82" s="289">
        <v>78</v>
      </c>
      <c r="B82" s="292">
        <v>24127</v>
      </c>
      <c r="C82" s="293" t="s">
        <v>658</v>
      </c>
      <c r="D82" s="342">
        <v>204</v>
      </c>
    </row>
    <row r="83" spans="1:4" ht="14.25" customHeight="1">
      <c r="A83" s="288">
        <v>79</v>
      </c>
      <c r="B83" s="292">
        <v>24128</v>
      </c>
      <c r="C83" s="293" t="s">
        <v>659</v>
      </c>
      <c r="D83" s="342">
        <v>255</v>
      </c>
    </row>
    <row r="84" spans="1:4" ht="14.25" customHeight="1">
      <c r="A84" s="289">
        <v>80</v>
      </c>
      <c r="B84" s="292">
        <v>9807</v>
      </c>
      <c r="C84" s="293" t="s">
        <v>676</v>
      </c>
      <c r="D84" s="342">
        <v>60</v>
      </c>
    </row>
    <row r="85" spans="1:4" ht="14.25" customHeight="1">
      <c r="A85" s="289">
        <v>81</v>
      </c>
      <c r="B85" s="292">
        <v>12922</v>
      </c>
      <c r="C85" s="293" t="s">
        <v>60</v>
      </c>
      <c r="D85" s="342">
        <v>60</v>
      </c>
    </row>
    <row r="86" spans="1:4" ht="14.25" customHeight="1">
      <c r="A86" s="288">
        <v>82</v>
      </c>
      <c r="B86" s="292">
        <v>1434</v>
      </c>
      <c r="C86" s="293" t="s">
        <v>760</v>
      </c>
      <c r="D86" s="342">
        <v>25</v>
      </c>
    </row>
    <row r="87" spans="1:4" ht="14.25" customHeight="1">
      <c r="A87" s="289">
        <v>83</v>
      </c>
      <c r="B87" s="292">
        <v>20186</v>
      </c>
      <c r="C87" s="293" t="s">
        <v>622</v>
      </c>
      <c r="D87" s="342">
        <v>35</v>
      </c>
    </row>
    <row r="88" spans="1:4" ht="14.25" customHeight="1">
      <c r="A88" s="289">
        <v>84</v>
      </c>
      <c r="B88" s="292">
        <v>15274</v>
      </c>
      <c r="C88" s="293" t="s">
        <v>61</v>
      </c>
      <c r="D88" s="342">
        <v>111</v>
      </c>
    </row>
    <row r="89" spans="1:4" ht="14.25" customHeight="1">
      <c r="A89" s="288">
        <v>85</v>
      </c>
      <c r="B89" s="292">
        <v>9594</v>
      </c>
      <c r="C89" s="293" t="s">
        <v>62</v>
      </c>
      <c r="D89" s="342">
        <v>72</v>
      </c>
    </row>
    <row r="90" spans="1:4" ht="14.25" customHeight="1">
      <c r="A90" s="289">
        <v>86</v>
      </c>
      <c r="B90" s="292">
        <v>16560</v>
      </c>
      <c r="C90" s="293" t="s">
        <v>223</v>
      </c>
      <c r="D90" s="342">
        <v>78</v>
      </c>
    </row>
    <row r="91" spans="1:4" ht="14.25" customHeight="1">
      <c r="A91" s="289">
        <v>87</v>
      </c>
      <c r="B91" s="292">
        <v>24243</v>
      </c>
      <c r="C91" s="293" t="s">
        <v>761</v>
      </c>
      <c r="D91" s="342">
        <v>114</v>
      </c>
    </row>
    <row r="92" spans="1:4" ht="14.25" customHeight="1">
      <c r="A92" s="288">
        <v>88</v>
      </c>
      <c r="B92" s="292">
        <v>2443</v>
      </c>
      <c r="C92" s="293" t="s">
        <v>63</v>
      </c>
      <c r="D92" s="342">
        <v>49</v>
      </c>
    </row>
    <row r="93" spans="1:4" ht="14.25" customHeight="1">
      <c r="A93" s="289">
        <v>89</v>
      </c>
      <c r="B93" s="292">
        <v>10662</v>
      </c>
      <c r="C93" s="293" t="s">
        <v>64</v>
      </c>
      <c r="D93" s="342">
        <v>65</v>
      </c>
    </row>
    <row r="94" spans="1:4" ht="15" customHeight="1">
      <c r="A94" s="289">
        <v>90</v>
      </c>
      <c r="B94" s="292">
        <v>16347</v>
      </c>
      <c r="C94" s="293" t="s">
        <v>547</v>
      </c>
      <c r="D94" s="342">
        <v>20</v>
      </c>
    </row>
    <row r="95" spans="1:4" ht="14.25" customHeight="1">
      <c r="A95" s="288">
        <v>91</v>
      </c>
      <c r="B95" s="292">
        <v>8953</v>
      </c>
      <c r="C95" s="293" t="s">
        <v>603</v>
      </c>
      <c r="D95" s="342">
        <v>54</v>
      </c>
    </row>
    <row r="96" spans="1:4" ht="14.25" customHeight="1">
      <c r="A96" s="289">
        <v>92</v>
      </c>
      <c r="B96" s="291">
        <v>9236</v>
      </c>
      <c r="C96" s="297" t="s">
        <v>762</v>
      </c>
      <c r="D96" s="342">
        <v>255</v>
      </c>
    </row>
    <row r="97" spans="1:4" ht="14.25" customHeight="1">
      <c r="A97" s="289">
        <v>93</v>
      </c>
      <c r="B97" s="291">
        <v>25623</v>
      </c>
      <c r="C97" s="297" t="s">
        <v>763</v>
      </c>
      <c r="D97" s="342">
        <v>255</v>
      </c>
    </row>
    <row r="98" spans="1:4" ht="14.25" customHeight="1">
      <c r="A98" s="288">
        <v>94</v>
      </c>
      <c r="B98" s="291">
        <v>25619</v>
      </c>
      <c r="C98" s="297" t="s">
        <v>764</v>
      </c>
      <c r="D98" s="342">
        <v>255</v>
      </c>
    </row>
    <row r="99" spans="1:4" ht="14.25" customHeight="1">
      <c r="A99" s="289">
        <v>95</v>
      </c>
      <c r="B99" s="291">
        <v>25624</v>
      </c>
      <c r="C99" s="297" t="s">
        <v>765</v>
      </c>
      <c r="D99" s="342">
        <v>255</v>
      </c>
    </row>
    <row r="100" spans="1:4" ht="14.25" customHeight="1">
      <c r="A100" s="289">
        <v>96</v>
      </c>
      <c r="B100" s="291">
        <v>25620</v>
      </c>
      <c r="C100" s="297" t="s">
        <v>766</v>
      </c>
      <c r="D100" s="342">
        <v>255</v>
      </c>
    </row>
    <row r="101" spans="1:4" ht="14.25" customHeight="1">
      <c r="A101" s="288">
        <v>97</v>
      </c>
      <c r="B101" s="291">
        <v>25625</v>
      </c>
      <c r="C101" s="297" t="s">
        <v>767</v>
      </c>
      <c r="D101" s="342">
        <v>255</v>
      </c>
    </row>
    <row r="102" spans="1:4" ht="14.25" customHeight="1">
      <c r="A102" s="289">
        <v>98</v>
      </c>
      <c r="B102" s="291">
        <v>25621</v>
      </c>
      <c r="C102" s="297" t="s">
        <v>768</v>
      </c>
      <c r="D102" s="342">
        <v>255</v>
      </c>
    </row>
    <row r="103" spans="1:4" ht="14.25" customHeight="1">
      <c r="A103" s="289">
        <v>99</v>
      </c>
      <c r="B103" s="291">
        <v>25626</v>
      </c>
      <c r="C103" s="297" t="s">
        <v>769</v>
      </c>
      <c r="D103" s="342">
        <v>255</v>
      </c>
    </row>
    <row r="104" spans="1:4" ht="14.25" customHeight="1">
      <c r="A104" s="288">
        <v>100</v>
      </c>
      <c r="B104" s="291">
        <v>25622</v>
      </c>
      <c r="C104" s="297" t="s">
        <v>770</v>
      </c>
      <c r="D104" s="342">
        <v>255</v>
      </c>
    </row>
    <row r="105" spans="1:4" ht="14.25" customHeight="1">
      <c r="A105" s="289">
        <v>101</v>
      </c>
      <c r="B105" s="291">
        <v>25627</v>
      </c>
      <c r="C105" s="297" t="s">
        <v>771</v>
      </c>
      <c r="D105" s="342">
        <v>255</v>
      </c>
    </row>
    <row r="106" spans="1:4" ht="14.25" customHeight="1">
      <c r="A106" s="289">
        <v>102</v>
      </c>
      <c r="B106" s="291">
        <v>2613</v>
      </c>
      <c r="C106" s="297" t="s">
        <v>68</v>
      </c>
      <c r="D106" s="342">
        <v>554</v>
      </c>
    </row>
    <row r="107" spans="1:4" ht="14.25" customHeight="1">
      <c r="A107" s="288">
        <v>103</v>
      </c>
      <c r="B107" s="291">
        <v>2614</v>
      </c>
      <c r="C107" s="297" t="s">
        <v>69</v>
      </c>
      <c r="D107" s="342">
        <v>566</v>
      </c>
    </row>
    <row r="108" spans="1:4" ht="14.25" customHeight="1">
      <c r="A108" s="289">
        <v>104</v>
      </c>
      <c r="B108" s="291">
        <v>2615</v>
      </c>
      <c r="C108" s="297" t="s">
        <v>70</v>
      </c>
      <c r="D108" s="342">
        <v>580</v>
      </c>
    </row>
    <row r="109" spans="1:4" ht="14.25" customHeight="1">
      <c r="A109" s="289">
        <v>105</v>
      </c>
      <c r="B109" s="291">
        <v>2616</v>
      </c>
      <c r="C109" s="297" t="s">
        <v>71</v>
      </c>
      <c r="D109" s="342">
        <v>598</v>
      </c>
    </row>
    <row r="110" spans="1:4" ht="14.25" customHeight="1">
      <c r="A110" s="288">
        <v>106</v>
      </c>
      <c r="B110" s="291">
        <v>6741</v>
      </c>
      <c r="C110" s="297" t="s">
        <v>707</v>
      </c>
      <c r="D110" s="342">
        <v>374</v>
      </c>
    </row>
    <row r="111" spans="1:4" ht="14.25" customHeight="1">
      <c r="A111" s="289">
        <v>107</v>
      </c>
      <c r="B111" s="291">
        <v>14946</v>
      </c>
      <c r="C111" s="297" t="s">
        <v>708</v>
      </c>
      <c r="D111" s="342">
        <v>374</v>
      </c>
    </row>
    <row r="112" spans="1:4" ht="14.25" customHeight="1">
      <c r="A112" s="289">
        <v>108</v>
      </c>
      <c r="B112" s="291">
        <v>14867</v>
      </c>
      <c r="C112" s="297" t="s">
        <v>709</v>
      </c>
      <c r="D112" s="342">
        <v>374</v>
      </c>
    </row>
    <row r="113" spans="1:4" ht="14.25" customHeight="1">
      <c r="A113" s="288">
        <v>109</v>
      </c>
      <c r="B113" s="291">
        <v>12284</v>
      </c>
      <c r="C113" s="297" t="s">
        <v>626</v>
      </c>
      <c r="D113" s="342">
        <v>112</v>
      </c>
    </row>
    <row r="114" spans="1:4" ht="14.25" customHeight="1">
      <c r="A114" s="289">
        <v>110</v>
      </c>
      <c r="B114" s="291">
        <v>6545</v>
      </c>
      <c r="C114" s="297" t="s">
        <v>65</v>
      </c>
      <c r="D114" s="342">
        <v>233</v>
      </c>
    </row>
    <row r="115" spans="1:4" ht="14.25" customHeight="1">
      <c r="A115" s="289">
        <v>111</v>
      </c>
      <c r="B115" s="291">
        <v>12285</v>
      </c>
      <c r="C115" s="297" t="s">
        <v>66</v>
      </c>
      <c r="D115" s="342">
        <v>90</v>
      </c>
    </row>
    <row r="116" spans="1:4" ht="14.25" customHeight="1">
      <c r="A116" s="288">
        <v>112</v>
      </c>
      <c r="B116" s="291">
        <v>6544</v>
      </c>
      <c r="C116" s="297" t="s">
        <v>67</v>
      </c>
      <c r="D116" s="342">
        <v>193</v>
      </c>
    </row>
    <row r="117" spans="1:4" ht="14.25" customHeight="1">
      <c r="A117" s="289">
        <v>113</v>
      </c>
      <c r="B117" s="291">
        <v>17158</v>
      </c>
      <c r="C117" s="297" t="s">
        <v>776</v>
      </c>
      <c r="D117" s="342">
        <v>31</v>
      </c>
    </row>
    <row r="118" spans="1:4" ht="14.25" customHeight="1">
      <c r="A118" s="289">
        <v>114</v>
      </c>
      <c r="B118" s="291">
        <v>17159</v>
      </c>
      <c r="C118" s="297" t="s">
        <v>777</v>
      </c>
      <c r="D118" s="342">
        <v>8</v>
      </c>
    </row>
  </sheetData>
  <sheetProtection/>
  <mergeCells count="1">
    <mergeCell ref="C1:C3"/>
  </mergeCells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93"/>
  <sheetViews>
    <sheetView zoomScale="90" zoomScaleNormal="90" zoomScaleSheetLayoutView="70" zoomScalePageLayoutView="0" workbookViewId="0" topLeftCell="A1">
      <selection activeCell="C1" sqref="C1:C3"/>
    </sheetView>
  </sheetViews>
  <sheetFormatPr defaultColWidth="0" defaultRowHeight="15"/>
  <cols>
    <col min="1" max="1" width="4.140625" style="3" customWidth="1"/>
    <col min="2" max="2" width="7.8515625" style="243" customWidth="1"/>
    <col min="3" max="3" width="70.421875" style="245" customWidth="1"/>
    <col min="4" max="4" width="9.140625" style="308" customWidth="1"/>
    <col min="5" max="154" width="9.140625" style="1" customWidth="1"/>
    <col min="155" max="155" width="6.7109375" style="1" customWidth="1"/>
    <col min="156" max="156" width="7.7109375" style="1" customWidth="1"/>
    <col min="157" max="157" width="0" style="1" hidden="1" customWidth="1"/>
    <col min="158" max="158" width="49.8515625" style="1" customWidth="1"/>
    <col min="159" max="16384" width="0" style="1" hidden="1" customWidth="1"/>
  </cols>
  <sheetData>
    <row r="1" spans="2:3" ht="15">
      <c r="B1" s="242"/>
      <c r="C1" s="337" t="s">
        <v>794</v>
      </c>
    </row>
    <row r="2" ht="14.25">
      <c r="C2" s="337"/>
    </row>
    <row r="3" ht="14.25">
      <c r="C3" s="341"/>
    </row>
    <row r="4" spans="1:4" ht="33" customHeight="1">
      <c r="A4" s="4"/>
      <c r="B4" s="244" t="s">
        <v>27</v>
      </c>
      <c r="C4" s="247" t="s">
        <v>28</v>
      </c>
      <c r="D4" s="328" t="s">
        <v>792</v>
      </c>
    </row>
    <row r="5" spans="1:4" ht="14.25" customHeight="1">
      <c r="A5" s="6">
        <v>1</v>
      </c>
      <c r="B5" s="256">
        <v>1250</v>
      </c>
      <c r="C5" s="257" t="s">
        <v>168</v>
      </c>
      <c r="D5" s="321">
        <v>476</v>
      </c>
    </row>
    <row r="6" spans="1:4" ht="14.25" customHeight="1">
      <c r="A6" s="5">
        <v>2</v>
      </c>
      <c r="B6" s="256">
        <v>1252</v>
      </c>
      <c r="C6" s="257" t="s">
        <v>169</v>
      </c>
      <c r="D6" s="321">
        <v>569</v>
      </c>
    </row>
    <row r="7" spans="1:4" ht="14.25" customHeight="1">
      <c r="A7" s="5">
        <v>3</v>
      </c>
      <c r="B7" s="256">
        <v>1251</v>
      </c>
      <c r="C7" s="257" t="s">
        <v>170</v>
      </c>
      <c r="D7" s="321">
        <v>635</v>
      </c>
    </row>
    <row r="8" spans="1:4" ht="14.25" customHeight="1">
      <c r="A8" s="6">
        <v>4</v>
      </c>
      <c r="B8" s="256">
        <v>1253</v>
      </c>
      <c r="C8" s="257" t="s">
        <v>171</v>
      </c>
      <c r="D8" s="321">
        <v>748</v>
      </c>
    </row>
    <row r="9" spans="1:4" ht="14.25" customHeight="1">
      <c r="A9" s="5">
        <v>5</v>
      </c>
      <c r="B9" s="256">
        <v>1237</v>
      </c>
      <c r="C9" s="257" t="s">
        <v>172</v>
      </c>
      <c r="D9" s="321">
        <v>357</v>
      </c>
    </row>
    <row r="10" spans="1:4" ht="14.25" customHeight="1">
      <c r="A10" s="5">
        <v>6</v>
      </c>
      <c r="B10" s="256">
        <v>1241</v>
      </c>
      <c r="C10" s="257" t="s">
        <v>173</v>
      </c>
      <c r="D10" s="321">
        <v>424</v>
      </c>
    </row>
    <row r="11" spans="1:4" ht="14.25" customHeight="1">
      <c r="A11" s="6">
        <v>7</v>
      </c>
      <c r="B11" s="256">
        <v>1239</v>
      </c>
      <c r="C11" s="257" t="s">
        <v>174</v>
      </c>
      <c r="D11" s="321">
        <v>473</v>
      </c>
    </row>
    <row r="12" spans="1:4" ht="14.25" customHeight="1">
      <c r="A12" s="5">
        <v>8</v>
      </c>
      <c r="B12" s="256">
        <v>1243</v>
      </c>
      <c r="C12" s="258" t="s">
        <v>175</v>
      </c>
      <c r="D12" s="321">
        <v>553</v>
      </c>
    </row>
    <row r="13" spans="1:4" ht="14.25" customHeight="1">
      <c r="A13" s="5">
        <v>9</v>
      </c>
      <c r="B13" s="256">
        <v>1244</v>
      </c>
      <c r="C13" s="258" t="s">
        <v>176</v>
      </c>
      <c r="D13" s="321">
        <v>253</v>
      </c>
    </row>
    <row r="14" spans="1:4" ht="14.25" customHeight="1">
      <c r="A14" s="6">
        <v>10</v>
      </c>
      <c r="B14" s="256">
        <v>1247</v>
      </c>
      <c r="C14" s="258" t="s">
        <v>177</v>
      </c>
      <c r="D14" s="321">
        <v>311</v>
      </c>
    </row>
    <row r="15" spans="1:4" ht="14.25" customHeight="1">
      <c r="A15" s="5">
        <v>11</v>
      </c>
      <c r="B15" s="256">
        <v>1246</v>
      </c>
      <c r="C15" s="258" t="s">
        <v>178</v>
      </c>
      <c r="D15" s="321">
        <v>347</v>
      </c>
    </row>
    <row r="16" spans="1:4" ht="14.25" customHeight="1">
      <c r="A16" s="5">
        <v>12</v>
      </c>
      <c r="B16" s="256">
        <v>1249</v>
      </c>
      <c r="C16" s="258" t="s">
        <v>179</v>
      </c>
      <c r="D16" s="321">
        <v>413</v>
      </c>
    </row>
    <row r="17" spans="1:4" ht="14.25" customHeight="1">
      <c r="A17" s="6">
        <v>13</v>
      </c>
      <c r="B17" s="261">
        <v>2973</v>
      </c>
      <c r="C17" s="257" t="s">
        <v>702</v>
      </c>
      <c r="D17" s="321">
        <v>772</v>
      </c>
    </row>
    <row r="18" spans="1:4" ht="14.25" customHeight="1">
      <c r="A18" s="5">
        <v>14</v>
      </c>
      <c r="B18" s="261">
        <v>3158</v>
      </c>
      <c r="C18" s="257" t="s">
        <v>703</v>
      </c>
      <c r="D18" s="321">
        <v>959</v>
      </c>
    </row>
    <row r="19" spans="1:4" ht="14.25" customHeight="1">
      <c r="A19" s="5">
        <v>15</v>
      </c>
      <c r="B19" s="261">
        <v>3199</v>
      </c>
      <c r="C19" s="257" t="s">
        <v>704</v>
      </c>
      <c r="D19" s="321">
        <v>1071</v>
      </c>
    </row>
    <row r="20" spans="1:4" ht="14.25" customHeight="1">
      <c r="A20" s="6">
        <v>16</v>
      </c>
      <c r="B20" s="261">
        <v>3200</v>
      </c>
      <c r="C20" s="257" t="s">
        <v>705</v>
      </c>
      <c r="D20" s="321">
        <v>1260</v>
      </c>
    </row>
    <row r="21" spans="1:4" ht="14.25" customHeight="1">
      <c r="A21" s="5">
        <v>17</v>
      </c>
      <c r="B21" s="261">
        <v>1260</v>
      </c>
      <c r="C21" s="257" t="s">
        <v>180</v>
      </c>
      <c r="D21" s="321">
        <v>375</v>
      </c>
    </row>
    <row r="22" spans="1:4" ht="14.25" customHeight="1">
      <c r="A22" s="5">
        <v>18</v>
      </c>
      <c r="B22" s="261">
        <v>1261</v>
      </c>
      <c r="C22" s="257" t="s">
        <v>181</v>
      </c>
      <c r="D22" s="321">
        <v>446</v>
      </c>
    </row>
    <row r="23" spans="1:4" ht="14.25" customHeight="1">
      <c r="A23" s="6">
        <v>19</v>
      </c>
      <c r="B23" s="261">
        <v>6786</v>
      </c>
      <c r="C23" s="257" t="s">
        <v>182</v>
      </c>
      <c r="D23" s="321">
        <v>497</v>
      </c>
    </row>
    <row r="24" spans="1:4" ht="14.25" customHeight="1">
      <c r="A24" s="5">
        <v>20</v>
      </c>
      <c r="B24" s="261">
        <v>6787</v>
      </c>
      <c r="C24" s="257" t="s">
        <v>183</v>
      </c>
      <c r="D24" s="321">
        <v>585</v>
      </c>
    </row>
    <row r="25" spans="1:4" ht="14.25" customHeight="1">
      <c r="A25" s="5">
        <v>21</v>
      </c>
      <c r="B25" s="261">
        <v>1268</v>
      </c>
      <c r="C25" s="257" t="s">
        <v>726</v>
      </c>
      <c r="D25" s="321">
        <v>606</v>
      </c>
    </row>
    <row r="26" spans="1:4" ht="14.25" customHeight="1">
      <c r="A26" s="6">
        <v>22</v>
      </c>
      <c r="B26" s="261">
        <v>1270</v>
      </c>
      <c r="C26" s="257" t="s">
        <v>727</v>
      </c>
      <c r="D26" s="321">
        <v>725</v>
      </c>
    </row>
    <row r="27" spans="1:4" ht="14.25" customHeight="1">
      <c r="A27" s="5">
        <v>23</v>
      </c>
      <c r="B27" s="261">
        <v>1269</v>
      </c>
      <c r="C27" s="257" t="s">
        <v>728</v>
      </c>
      <c r="D27" s="321">
        <v>811</v>
      </c>
    </row>
    <row r="28" spans="1:4" ht="14.25" customHeight="1">
      <c r="A28" s="5">
        <v>24</v>
      </c>
      <c r="B28" s="261">
        <v>1271</v>
      </c>
      <c r="C28" s="257" t="s">
        <v>729</v>
      </c>
      <c r="D28" s="321">
        <v>968</v>
      </c>
    </row>
    <row r="29" spans="1:4" ht="14.25" customHeight="1">
      <c r="A29" s="6">
        <v>25</v>
      </c>
      <c r="B29" s="256">
        <v>10387</v>
      </c>
      <c r="C29" s="258" t="s">
        <v>184</v>
      </c>
      <c r="D29" s="321">
        <v>498</v>
      </c>
    </row>
    <row r="30" spans="1:4" ht="14.25" customHeight="1">
      <c r="A30" s="5">
        <v>26</v>
      </c>
      <c r="B30" s="256">
        <v>10388</v>
      </c>
      <c r="C30" s="258" t="s">
        <v>185</v>
      </c>
      <c r="D30" s="321">
        <v>594</v>
      </c>
    </row>
    <row r="31" spans="1:4" ht="14.25" customHeight="1">
      <c r="A31" s="5">
        <v>27</v>
      </c>
      <c r="B31" s="256">
        <v>10389</v>
      </c>
      <c r="C31" s="258" t="s">
        <v>186</v>
      </c>
      <c r="D31" s="321">
        <v>663</v>
      </c>
    </row>
    <row r="32" spans="1:4" ht="14.25" customHeight="1">
      <c r="A32" s="6">
        <v>28</v>
      </c>
      <c r="B32" s="256">
        <v>10390</v>
      </c>
      <c r="C32" s="258" t="s">
        <v>187</v>
      </c>
      <c r="D32" s="321">
        <v>778</v>
      </c>
    </row>
    <row r="33" spans="1:4" ht="14.25" customHeight="1">
      <c r="A33" s="5">
        <v>29</v>
      </c>
      <c r="B33" s="261">
        <v>1201</v>
      </c>
      <c r="C33" s="257" t="s">
        <v>604</v>
      </c>
      <c r="D33" s="321">
        <v>201</v>
      </c>
    </row>
    <row r="34" spans="1:4" ht="14.25" customHeight="1">
      <c r="A34" s="5">
        <v>30</v>
      </c>
      <c r="B34" s="261">
        <v>10391</v>
      </c>
      <c r="C34" s="257" t="s">
        <v>188</v>
      </c>
      <c r="D34" s="321">
        <v>249</v>
      </c>
    </row>
    <row r="35" spans="1:4" ht="14.25" customHeight="1">
      <c r="A35" s="6">
        <v>31</v>
      </c>
      <c r="B35" s="261">
        <v>1210</v>
      </c>
      <c r="C35" s="257" t="s">
        <v>189</v>
      </c>
      <c r="D35" s="321">
        <v>293</v>
      </c>
    </row>
    <row r="36" spans="1:4" ht="14.25" customHeight="1">
      <c r="A36" s="5">
        <v>32</v>
      </c>
      <c r="B36" s="261">
        <v>1212</v>
      </c>
      <c r="C36" s="257" t="s">
        <v>190</v>
      </c>
      <c r="D36" s="321">
        <v>349</v>
      </c>
    </row>
    <row r="37" spans="1:4" ht="14.25" customHeight="1">
      <c r="A37" s="5">
        <v>33</v>
      </c>
      <c r="B37" s="259">
        <v>2936</v>
      </c>
      <c r="C37" s="260" t="s">
        <v>191</v>
      </c>
      <c r="D37" s="321">
        <v>409</v>
      </c>
    </row>
    <row r="38" spans="1:4" ht="14.25" customHeight="1">
      <c r="A38" s="6">
        <v>34</v>
      </c>
      <c r="B38" s="259">
        <v>10386</v>
      </c>
      <c r="C38" s="260" t="s">
        <v>192</v>
      </c>
      <c r="D38" s="321">
        <v>491</v>
      </c>
    </row>
    <row r="39" spans="1:4" ht="14.25" customHeight="1">
      <c r="A39" s="5">
        <v>35</v>
      </c>
      <c r="B39" s="259">
        <v>24131</v>
      </c>
      <c r="C39" s="260" t="s">
        <v>660</v>
      </c>
      <c r="D39" s="321">
        <v>297</v>
      </c>
    </row>
    <row r="40" spans="1:4" ht="14.25" customHeight="1">
      <c r="A40" s="5">
        <v>36</v>
      </c>
      <c r="B40" s="262">
        <v>24133</v>
      </c>
      <c r="C40" s="260" t="s">
        <v>661</v>
      </c>
      <c r="D40" s="321">
        <v>348</v>
      </c>
    </row>
    <row r="41" spans="1:4" ht="14.25" customHeight="1">
      <c r="A41" s="6">
        <v>37</v>
      </c>
      <c r="B41" s="262">
        <v>24134</v>
      </c>
      <c r="C41" s="263" t="s">
        <v>662</v>
      </c>
      <c r="D41" s="321">
        <v>381</v>
      </c>
    </row>
    <row r="42" spans="1:4" ht="14.25" customHeight="1">
      <c r="A42" s="5">
        <v>38</v>
      </c>
      <c r="B42" s="261">
        <v>24256</v>
      </c>
      <c r="C42" s="257" t="s">
        <v>663</v>
      </c>
      <c r="D42" s="321">
        <v>463</v>
      </c>
    </row>
    <row r="43" spans="1:4" ht="14.25" customHeight="1">
      <c r="A43" s="5">
        <v>39</v>
      </c>
      <c r="B43" s="262">
        <v>528</v>
      </c>
      <c r="C43" s="264" t="s">
        <v>605</v>
      </c>
      <c r="D43" s="321">
        <v>241</v>
      </c>
    </row>
    <row r="44" spans="1:4" ht="14.25" customHeight="1">
      <c r="A44" s="6">
        <v>40</v>
      </c>
      <c r="B44" s="262">
        <v>529</v>
      </c>
      <c r="C44" s="260" t="s">
        <v>606</v>
      </c>
      <c r="D44" s="321">
        <v>249</v>
      </c>
    </row>
    <row r="45" spans="1:4" ht="14.25" customHeight="1">
      <c r="A45" s="5">
        <v>41</v>
      </c>
      <c r="B45" s="262">
        <v>3376</v>
      </c>
      <c r="C45" s="263" t="s">
        <v>549</v>
      </c>
      <c r="D45" s="321">
        <v>28</v>
      </c>
    </row>
    <row r="46" spans="1:4" ht="14.25" customHeight="1">
      <c r="A46" s="5">
        <v>42</v>
      </c>
      <c r="B46" s="261">
        <v>3378</v>
      </c>
      <c r="C46" s="257" t="s">
        <v>550</v>
      </c>
      <c r="D46" s="321">
        <v>34</v>
      </c>
    </row>
    <row r="47" spans="1:4" ht="14.25" customHeight="1">
      <c r="A47" s="6">
        <v>43</v>
      </c>
      <c r="B47" s="262">
        <v>3377</v>
      </c>
      <c r="C47" s="264" t="s">
        <v>551</v>
      </c>
      <c r="D47" s="321">
        <v>32</v>
      </c>
    </row>
    <row r="48" spans="1:4" ht="14.25" customHeight="1">
      <c r="A48" s="5">
        <v>44</v>
      </c>
      <c r="B48" s="262">
        <v>6904</v>
      </c>
      <c r="C48" s="265" t="s">
        <v>552</v>
      </c>
      <c r="D48" s="321">
        <v>36</v>
      </c>
    </row>
    <row r="49" spans="1:4" ht="14.25" customHeight="1">
      <c r="A49" s="5">
        <v>45</v>
      </c>
      <c r="B49" s="261">
        <v>3379</v>
      </c>
      <c r="C49" s="266" t="s">
        <v>553</v>
      </c>
      <c r="D49" s="321">
        <v>48</v>
      </c>
    </row>
    <row r="50" spans="1:4" ht="14.25" customHeight="1">
      <c r="A50" s="6">
        <v>46</v>
      </c>
      <c r="B50" s="261">
        <v>6905</v>
      </c>
      <c r="C50" s="267" t="s">
        <v>554</v>
      </c>
      <c r="D50" s="321">
        <v>48</v>
      </c>
    </row>
    <row r="51" spans="1:4" ht="14.25" customHeight="1">
      <c r="A51" s="5">
        <v>47</v>
      </c>
      <c r="B51" s="261">
        <v>3380</v>
      </c>
      <c r="C51" s="267" t="s">
        <v>555</v>
      </c>
      <c r="D51" s="321">
        <v>54</v>
      </c>
    </row>
    <row r="52" spans="1:4" ht="14.25" customHeight="1">
      <c r="A52" s="5">
        <v>48</v>
      </c>
      <c r="B52" s="261">
        <v>12463</v>
      </c>
      <c r="C52" s="267" t="s">
        <v>544</v>
      </c>
      <c r="D52" s="321">
        <v>58</v>
      </c>
    </row>
    <row r="53" spans="1:4" ht="14.25" customHeight="1">
      <c r="A53" s="6">
        <v>49</v>
      </c>
      <c r="B53" s="261">
        <v>12531</v>
      </c>
      <c r="C53" s="267" t="s">
        <v>545</v>
      </c>
      <c r="D53" s="321">
        <v>84</v>
      </c>
    </row>
    <row r="54" spans="1:4" ht="14.25" customHeight="1">
      <c r="A54" s="5">
        <v>50</v>
      </c>
      <c r="B54" s="261">
        <v>12529</v>
      </c>
      <c r="C54" s="267" t="s">
        <v>546</v>
      </c>
      <c r="D54" s="321">
        <v>84</v>
      </c>
    </row>
    <row r="55" spans="1:4" ht="14.25" customHeight="1">
      <c r="A55" s="5">
        <v>51</v>
      </c>
      <c r="B55" s="261">
        <v>14027</v>
      </c>
      <c r="C55" s="267" t="s">
        <v>556</v>
      </c>
      <c r="D55" s="321">
        <v>91</v>
      </c>
    </row>
    <row r="56" spans="1:4" ht="14.25" customHeight="1">
      <c r="A56" s="6">
        <v>52</v>
      </c>
      <c r="B56" s="261">
        <v>8501</v>
      </c>
      <c r="C56" s="267" t="s">
        <v>607</v>
      </c>
      <c r="D56" s="321">
        <v>84</v>
      </c>
    </row>
    <row r="57" spans="1:4" ht="14.25" customHeight="1">
      <c r="A57" s="5">
        <v>53</v>
      </c>
      <c r="B57" s="261">
        <v>15146</v>
      </c>
      <c r="C57" s="267" t="s">
        <v>1</v>
      </c>
      <c r="D57" s="321">
        <v>51</v>
      </c>
    </row>
    <row r="58" spans="1:4" ht="14.25" customHeight="1">
      <c r="A58" s="5">
        <v>54</v>
      </c>
      <c r="B58" s="261">
        <v>15147</v>
      </c>
      <c r="C58" s="267" t="s">
        <v>2</v>
      </c>
      <c r="D58" s="321">
        <v>78</v>
      </c>
    </row>
    <row r="59" spans="1:4" ht="14.25" customHeight="1">
      <c r="A59" s="6">
        <v>55</v>
      </c>
      <c r="B59" s="261">
        <v>15148</v>
      </c>
      <c r="C59" s="267" t="s">
        <v>3</v>
      </c>
      <c r="D59" s="321">
        <v>67</v>
      </c>
    </row>
    <row r="60" spans="1:4" ht="14.25" customHeight="1">
      <c r="A60" s="5">
        <v>56</v>
      </c>
      <c r="B60" s="261">
        <v>15149</v>
      </c>
      <c r="C60" s="254" t="s">
        <v>4</v>
      </c>
      <c r="D60" s="321">
        <v>83</v>
      </c>
    </row>
    <row r="61" spans="1:4" ht="14.25" customHeight="1">
      <c r="A61" s="5">
        <v>57</v>
      </c>
      <c r="B61" s="261">
        <v>15150</v>
      </c>
      <c r="C61" s="254" t="s">
        <v>5</v>
      </c>
      <c r="D61" s="321">
        <v>79</v>
      </c>
    </row>
    <row r="62" spans="1:4" ht="14.25" customHeight="1">
      <c r="A62" s="6">
        <v>58</v>
      </c>
      <c r="B62" s="261">
        <v>15151</v>
      </c>
      <c r="C62" s="9" t="s">
        <v>6</v>
      </c>
      <c r="D62" s="321">
        <v>116</v>
      </c>
    </row>
    <row r="63" spans="1:4" ht="14.25" customHeight="1">
      <c r="A63" s="5">
        <v>59</v>
      </c>
      <c r="B63" s="261">
        <v>15152</v>
      </c>
      <c r="C63" s="9" t="s">
        <v>7</v>
      </c>
      <c r="D63" s="321">
        <v>113</v>
      </c>
    </row>
    <row r="64" spans="1:4" ht="14.25" customHeight="1">
      <c r="A64" s="5">
        <v>60</v>
      </c>
      <c r="B64" s="261">
        <v>15153</v>
      </c>
      <c r="C64" s="9" t="s">
        <v>8</v>
      </c>
      <c r="D64" s="321">
        <v>142</v>
      </c>
    </row>
    <row r="65" spans="1:4" ht="14.25" customHeight="1">
      <c r="A65" s="6">
        <v>61</v>
      </c>
      <c r="B65" s="261">
        <v>1810</v>
      </c>
      <c r="C65" s="9" t="s">
        <v>9</v>
      </c>
      <c r="D65" s="321">
        <v>46</v>
      </c>
    </row>
    <row r="66" spans="1:4" ht="14.25" customHeight="1">
      <c r="A66" s="5">
        <v>62</v>
      </c>
      <c r="B66" s="261">
        <v>1812</v>
      </c>
      <c r="C66" s="9" t="s">
        <v>10</v>
      </c>
      <c r="D66" s="321">
        <v>70</v>
      </c>
    </row>
    <row r="67" spans="1:4" ht="14.25" customHeight="1">
      <c r="A67" s="5">
        <v>63</v>
      </c>
      <c r="B67" s="261">
        <v>1814</v>
      </c>
      <c r="C67" s="9" t="s">
        <v>11</v>
      </c>
      <c r="D67" s="321">
        <v>62</v>
      </c>
    </row>
    <row r="68" spans="1:4" ht="14.25" customHeight="1">
      <c r="A68" s="6">
        <v>64</v>
      </c>
      <c r="B68" s="261">
        <v>1816</v>
      </c>
      <c r="C68" s="9" t="s">
        <v>12</v>
      </c>
      <c r="D68" s="321">
        <v>76</v>
      </c>
    </row>
    <row r="69" spans="1:4" ht="14.25" customHeight="1">
      <c r="A69" s="5">
        <v>65</v>
      </c>
      <c r="B69" s="261">
        <v>1818</v>
      </c>
      <c r="C69" s="9" t="s">
        <v>13</v>
      </c>
      <c r="D69" s="321">
        <v>106</v>
      </c>
    </row>
    <row r="70" spans="1:4" ht="14.25" customHeight="1">
      <c r="A70" s="5">
        <v>66</v>
      </c>
      <c r="B70" s="261">
        <v>1822</v>
      </c>
      <c r="C70" s="9" t="s">
        <v>14</v>
      </c>
      <c r="D70" s="321">
        <v>103</v>
      </c>
    </row>
    <row r="71" spans="1:4" ht="14.25" customHeight="1">
      <c r="A71" s="6">
        <v>67</v>
      </c>
      <c r="B71" s="261">
        <v>1820</v>
      </c>
      <c r="C71" s="9" t="s">
        <v>15</v>
      </c>
      <c r="D71" s="321">
        <v>131</v>
      </c>
    </row>
    <row r="72" spans="1:4" ht="14.25" customHeight="1">
      <c r="A72" s="5">
        <v>68</v>
      </c>
      <c r="B72" s="261">
        <v>1752</v>
      </c>
      <c r="C72" s="9" t="s">
        <v>578</v>
      </c>
      <c r="D72" s="321">
        <v>31</v>
      </c>
    </row>
    <row r="73" spans="1:4" ht="14.25" customHeight="1">
      <c r="A73" s="5">
        <v>69</v>
      </c>
      <c r="B73" s="261">
        <v>1755</v>
      </c>
      <c r="C73" s="9" t="s">
        <v>18</v>
      </c>
      <c r="D73" s="321">
        <v>40</v>
      </c>
    </row>
    <row r="74" spans="1:4" ht="14.25" customHeight="1">
      <c r="A74" s="6">
        <v>70</v>
      </c>
      <c r="B74" s="261">
        <v>1756</v>
      </c>
      <c r="C74" s="9" t="s">
        <v>19</v>
      </c>
      <c r="D74" s="321">
        <v>48</v>
      </c>
    </row>
    <row r="75" spans="1:4" ht="14.25" customHeight="1">
      <c r="A75" s="5">
        <v>71</v>
      </c>
      <c r="B75" s="261">
        <v>1760</v>
      </c>
      <c r="C75" s="9" t="s">
        <v>16</v>
      </c>
      <c r="D75" s="321">
        <v>54</v>
      </c>
    </row>
    <row r="76" spans="1:4" ht="14.25" customHeight="1">
      <c r="A76" s="5">
        <v>72</v>
      </c>
      <c r="B76" s="261">
        <v>1776</v>
      </c>
      <c r="C76" s="9" t="s">
        <v>17</v>
      </c>
      <c r="D76" s="321">
        <v>46</v>
      </c>
    </row>
    <row r="77" spans="1:4" ht="14.25" customHeight="1">
      <c r="A77" s="6">
        <v>73</v>
      </c>
      <c r="B77" s="261">
        <v>11862</v>
      </c>
      <c r="C77" s="9" t="s">
        <v>20</v>
      </c>
      <c r="D77" s="321">
        <v>126</v>
      </c>
    </row>
    <row r="78" spans="1:4" ht="14.25" customHeight="1">
      <c r="A78" s="5">
        <v>74</v>
      </c>
      <c r="B78" s="261">
        <v>11861</v>
      </c>
      <c r="C78" s="9" t="s">
        <v>21</v>
      </c>
      <c r="D78" s="321">
        <v>152</v>
      </c>
    </row>
    <row r="79" spans="1:4" ht="14.25" customHeight="1">
      <c r="A79" s="5">
        <v>75</v>
      </c>
      <c r="B79" s="261">
        <v>11859</v>
      </c>
      <c r="C79" s="9" t="s">
        <v>22</v>
      </c>
      <c r="D79" s="321">
        <v>167</v>
      </c>
    </row>
    <row r="80" spans="1:4" ht="14.25" customHeight="1">
      <c r="A80" s="6">
        <v>76</v>
      </c>
      <c r="B80" s="261">
        <v>11857</v>
      </c>
      <c r="C80" s="9" t="s">
        <v>23</v>
      </c>
      <c r="D80" s="321">
        <v>188</v>
      </c>
    </row>
    <row r="81" spans="1:4" ht="14.25" customHeight="1">
      <c r="A81" s="5">
        <v>77</v>
      </c>
      <c r="B81" s="261">
        <v>24135</v>
      </c>
      <c r="C81" s="9" t="s">
        <v>664</v>
      </c>
      <c r="D81" s="321">
        <v>157</v>
      </c>
    </row>
    <row r="82" spans="1:4" ht="14.25" customHeight="1">
      <c r="A82" s="5">
        <v>78</v>
      </c>
      <c r="B82" s="261">
        <v>24184</v>
      </c>
      <c r="C82" s="9" t="s">
        <v>665</v>
      </c>
      <c r="D82" s="321">
        <v>186</v>
      </c>
    </row>
    <row r="83" spans="1:4" ht="14.25" customHeight="1">
      <c r="A83" s="6">
        <v>79</v>
      </c>
      <c r="B83" s="261">
        <v>1470</v>
      </c>
      <c r="C83" s="343" t="s">
        <v>608</v>
      </c>
      <c r="D83" s="321">
        <v>113</v>
      </c>
    </row>
    <row r="84" spans="1:4" ht="14.25" customHeight="1">
      <c r="A84" s="5">
        <v>80</v>
      </c>
      <c r="B84" s="261">
        <v>1471</v>
      </c>
      <c r="C84" s="316" t="s">
        <v>609</v>
      </c>
      <c r="D84" s="321">
        <v>247</v>
      </c>
    </row>
    <row r="85" spans="1:4" ht="14.25" customHeight="1">
      <c r="A85" s="5">
        <v>81</v>
      </c>
      <c r="B85" s="261">
        <v>1472</v>
      </c>
      <c r="C85" s="316" t="s">
        <v>610</v>
      </c>
      <c r="D85" s="321">
        <v>275</v>
      </c>
    </row>
    <row r="86" spans="1:4" ht="14.25" customHeight="1">
      <c r="A86" s="6">
        <v>82</v>
      </c>
      <c r="B86" s="261">
        <v>1473</v>
      </c>
      <c r="C86" s="316" t="s">
        <v>611</v>
      </c>
      <c r="D86" s="321">
        <v>349</v>
      </c>
    </row>
    <row r="87" spans="1:4" ht="14.25" customHeight="1">
      <c r="A87" s="5">
        <v>83</v>
      </c>
      <c r="B87" s="261">
        <v>6861</v>
      </c>
      <c r="C87" s="316" t="s">
        <v>636</v>
      </c>
      <c r="D87" s="321">
        <v>114</v>
      </c>
    </row>
    <row r="88" spans="1:4" ht="14.25" customHeight="1">
      <c r="A88" s="5">
        <v>84</v>
      </c>
      <c r="B88" s="261">
        <v>1475</v>
      </c>
      <c r="C88" s="316" t="s">
        <v>673</v>
      </c>
      <c r="D88" s="321">
        <v>109</v>
      </c>
    </row>
    <row r="89" spans="1:4" ht="14.25" customHeight="1">
      <c r="A89" s="6">
        <v>85</v>
      </c>
      <c r="B89" s="261">
        <v>1476</v>
      </c>
      <c r="C89" s="9" t="s">
        <v>674</v>
      </c>
      <c r="D89" s="321">
        <v>127</v>
      </c>
    </row>
    <row r="90" spans="1:4" ht="14.25" customHeight="1">
      <c r="A90" s="5">
        <v>86</v>
      </c>
      <c r="B90" s="262">
        <v>1477</v>
      </c>
      <c r="C90" s="344" t="s">
        <v>675</v>
      </c>
      <c r="D90" s="321">
        <v>157</v>
      </c>
    </row>
    <row r="91" spans="1:4" ht="14.25" customHeight="1">
      <c r="A91" s="5">
        <v>87</v>
      </c>
      <c r="B91" s="262">
        <v>16244</v>
      </c>
      <c r="C91" s="317" t="s">
        <v>612</v>
      </c>
      <c r="D91" s="321">
        <v>488</v>
      </c>
    </row>
    <row r="92" spans="1:4" ht="14.25" customHeight="1">
      <c r="A92" s="6">
        <v>88</v>
      </c>
      <c r="B92" s="262">
        <v>15669</v>
      </c>
      <c r="C92" s="317" t="s">
        <v>613</v>
      </c>
      <c r="D92" s="321">
        <v>538</v>
      </c>
    </row>
    <row r="93" spans="1:4" ht="14.25" customHeight="1">
      <c r="A93" s="5">
        <v>89</v>
      </c>
      <c r="B93" s="261">
        <v>1533</v>
      </c>
      <c r="C93" s="9" t="s">
        <v>730</v>
      </c>
      <c r="D93" s="321">
        <v>110</v>
      </c>
    </row>
  </sheetData>
  <sheetProtection/>
  <mergeCells count="1">
    <mergeCell ref="C1:C3"/>
  </mergeCells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110"/>
  <sheetViews>
    <sheetView zoomScaleSheetLayoutView="70" zoomScalePageLayoutView="0" workbookViewId="0" topLeftCell="A1">
      <selection activeCell="C1" sqref="C1:C3"/>
    </sheetView>
  </sheetViews>
  <sheetFormatPr defaultColWidth="0" defaultRowHeight="15"/>
  <cols>
    <col min="1" max="1" width="4.140625" style="3" customWidth="1"/>
    <col min="2" max="2" width="7.8515625" style="243" customWidth="1"/>
    <col min="3" max="3" width="63.57421875" style="245" customWidth="1"/>
    <col min="4" max="4" width="35.421875" style="245" customWidth="1"/>
    <col min="5" max="5" width="9.140625" style="308" customWidth="1"/>
    <col min="6" max="181" width="9.140625" style="1" customWidth="1"/>
    <col min="182" max="182" width="6.7109375" style="1" customWidth="1"/>
    <col min="183" max="183" width="7.7109375" style="1" customWidth="1"/>
    <col min="184" max="184" width="0" style="1" hidden="1" customWidth="1"/>
    <col min="185" max="185" width="49.8515625" style="1" customWidth="1"/>
    <col min="186" max="16384" width="0" style="1" hidden="1" customWidth="1"/>
  </cols>
  <sheetData>
    <row r="1" spans="2:3" ht="15">
      <c r="B1" s="242"/>
      <c r="C1" s="345" t="s">
        <v>794</v>
      </c>
    </row>
    <row r="2" spans="3:4" ht="15.75">
      <c r="C2" s="345"/>
      <c r="D2" s="270"/>
    </row>
    <row r="3" spans="3:4" ht="14.25">
      <c r="C3" s="346"/>
      <c r="D3" s="246"/>
    </row>
    <row r="4" spans="1:5" ht="33" customHeight="1">
      <c r="A4" s="4"/>
      <c r="B4" s="244" t="s">
        <v>27</v>
      </c>
      <c r="C4" s="247" t="s">
        <v>28</v>
      </c>
      <c r="D4" s="271"/>
      <c r="E4" s="321" t="s">
        <v>796</v>
      </c>
    </row>
    <row r="5" spans="1:5" ht="14.25" customHeight="1">
      <c r="A5" s="5">
        <v>1</v>
      </c>
      <c r="B5" s="256">
        <v>16277</v>
      </c>
      <c r="C5" s="257" t="s">
        <v>235</v>
      </c>
      <c r="D5" s="347" t="s">
        <v>236</v>
      </c>
      <c r="E5" s="321">
        <v>210</v>
      </c>
    </row>
    <row r="6" spans="1:5" ht="14.25" customHeight="1">
      <c r="A6" s="6">
        <v>2</v>
      </c>
      <c r="B6" s="256">
        <v>16278</v>
      </c>
      <c r="C6" s="257" t="s">
        <v>237</v>
      </c>
      <c r="D6" s="347" t="s">
        <v>236</v>
      </c>
      <c r="E6" s="321">
        <v>230</v>
      </c>
    </row>
    <row r="7" spans="1:5" ht="14.25" customHeight="1">
      <c r="A7" s="5">
        <v>3</v>
      </c>
      <c r="B7" s="256">
        <v>1503</v>
      </c>
      <c r="C7" s="257" t="s">
        <v>238</v>
      </c>
      <c r="D7" s="347" t="s">
        <v>236</v>
      </c>
      <c r="E7" s="321">
        <v>251</v>
      </c>
    </row>
    <row r="8" spans="1:5" ht="14.25" customHeight="1">
      <c r="A8" s="5">
        <v>4</v>
      </c>
      <c r="B8" s="256">
        <v>1504</v>
      </c>
      <c r="C8" s="257" t="s">
        <v>239</v>
      </c>
      <c r="D8" s="347" t="s">
        <v>236</v>
      </c>
      <c r="E8" s="321">
        <v>271</v>
      </c>
    </row>
    <row r="9" spans="1:5" ht="14.25" customHeight="1">
      <c r="A9" s="6">
        <v>5</v>
      </c>
      <c r="B9" s="256">
        <v>1505</v>
      </c>
      <c r="C9" s="257" t="s">
        <v>240</v>
      </c>
      <c r="D9" s="347" t="s">
        <v>236</v>
      </c>
      <c r="E9" s="321">
        <v>318</v>
      </c>
    </row>
    <row r="10" spans="1:5" ht="14.25" customHeight="1">
      <c r="A10" s="5">
        <v>6</v>
      </c>
      <c r="B10" s="256">
        <v>1506</v>
      </c>
      <c r="C10" s="257" t="s">
        <v>241</v>
      </c>
      <c r="D10" s="347" t="s">
        <v>236</v>
      </c>
      <c r="E10" s="321">
        <v>341</v>
      </c>
    </row>
    <row r="11" spans="1:5" ht="14.25" customHeight="1">
      <c r="A11" s="5">
        <v>7</v>
      </c>
      <c r="B11" s="256">
        <v>1507</v>
      </c>
      <c r="C11" s="257" t="s">
        <v>242</v>
      </c>
      <c r="D11" s="347" t="s">
        <v>236</v>
      </c>
      <c r="E11" s="321">
        <v>445</v>
      </c>
    </row>
    <row r="12" spans="1:5" ht="14.25" customHeight="1">
      <c r="A12" s="6">
        <v>8</v>
      </c>
      <c r="B12" s="256">
        <v>1508</v>
      </c>
      <c r="C12" s="257" t="s">
        <v>243</v>
      </c>
      <c r="D12" s="347" t="s">
        <v>236</v>
      </c>
      <c r="E12" s="321">
        <v>467</v>
      </c>
    </row>
    <row r="13" spans="1:5" ht="14.25" customHeight="1">
      <c r="A13" s="5">
        <v>9</v>
      </c>
      <c r="B13" s="256">
        <v>16760</v>
      </c>
      <c r="C13" s="257" t="s">
        <v>559</v>
      </c>
      <c r="D13" s="347" t="s">
        <v>236</v>
      </c>
      <c r="E13" s="321">
        <v>237</v>
      </c>
    </row>
    <row r="14" spans="1:5" ht="14.25" customHeight="1">
      <c r="A14" s="5">
        <v>10</v>
      </c>
      <c r="B14" s="256">
        <v>16761</v>
      </c>
      <c r="C14" s="258" t="s">
        <v>560</v>
      </c>
      <c r="D14" s="348" t="s">
        <v>236</v>
      </c>
      <c r="E14" s="321">
        <v>257</v>
      </c>
    </row>
    <row r="15" spans="1:5" ht="14.25" customHeight="1">
      <c r="A15" s="6">
        <v>11</v>
      </c>
      <c r="B15" s="256">
        <v>14495</v>
      </c>
      <c r="C15" s="258" t="s">
        <v>561</v>
      </c>
      <c r="D15" s="348" t="s">
        <v>236</v>
      </c>
      <c r="E15" s="321">
        <v>296</v>
      </c>
    </row>
    <row r="16" spans="1:5" ht="14.25" customHeight="1">
      <c r="A16" s="5">
        <v>12</v>
      </c>
      <c r="B16" s="256">
        <v>1498</v>
      </c>
      <c r="C16" s="258" t="s">
        <v>562</v>
      </c>
      <c r="D16" s="348" t="s">
        <v>236</v>
      </c>
      <c r="E16" s="321">
        <v>316</v>
      </c>
    </row>
    <row r="17" spans="1:5" ht="14.25" customHeight="1">
      <c r="A17" s="5">
        <v>13</v>
      </c>
      <c r="B17" s="259">
        <v>3216</v>
      </c>
      <c r="C17" s="260" t="s">
        <v>616</v>
      </c>
      <c r="D17" s="349" t="s">
        <v>236</v>
      </c>
      <c r="E17" s="321">
        <v>138</v>
      </c>
    </row>
    <row r="18" spans="1:5" ht="14.25" customHeight="1">
      <c r="A18" s="6">
        <v>14</v>
      </c>
      <c r="B18" s="259">
        <v>16966</v>
      </c>
      <c r="C18" s="260" t="s">
        <v>617</v>
      </c>
      <c r="D18" s="349" t="s">
        <v>236</v>
      </c>
      <c r="E18" s="321">
        <v>158</v>
      </c>
    </row>
    <row r="19" spans="1:5" ht="14.25" customHeight="1">
      <c r="A19" s="5">
        <v>15</v>
      </c>
      <c r="B19" s="259">
        <v>1491</v>
      </c>
      <c r="C19" s="260" t="s">
        <v>246</v>
      </c>
      <c r="D19" s="349" t="s">
        <v>236</v>
      </c>
      <c r="E19" s="321">
        <v>204</v>
      </c>
    </row>
    <row r="20" spans="1:5" ht="14.25" customHeight="1">
      <c r="A20" s="5">
        <v>16</v>
      </c>
      <c r="B20" s="259">
        <v>1492</v>
      </c>
      <c r="C20" s="260" t="s">
        <v>247</v>
      </c>
      <c r="D20" s="349" t="s">
        <v>236</v>
      </c>
      <c r="E20" s="321">
        <v>224</v>
      </c>
    </row>
    <row r="21" spans="1:5" ht="14.25" customHeight="1">
      <c r="A21" s="6">
        <v>17</v>
      </c>
      <c r="B21" s="261">
        <v>1493</v>
      </c>
      <c r="C21" s="257" t="s">
        <v>248</v>
      </c>
      <c r="D21" s="347" t="s">
        <v>236</v>
      </c>
      <c r="E21" s="321">
        <v>283</v>
      </c>
    </row>
    <row r="22" spans="1:5" ht="14.25" customHeight="1">
      <c r="A22" s="5">
        <v>18</v>
      </c>
      <c r="B22" s="261">
        <v>1494</v>
      </c>
      <c r="C22" s="257" t="s">
        <v>249</v>
      </c>
      <c r="D22" s="347" t="s">
        <v>236</v>
      </c>
      <c r="E22" s="321">
        <v>306</v>
      </c>
    </row>
    <row r="23" spans="1:5" ht="14.25" customHeight="1">
      <c r="A23" s="5">
        <v>19</v>
      </c>
      <c r="B23" s="261">
        <v>9277</v>
      </c>
      <c r="C23" s="257" t="s">
        <v>250</v>
      </c>
      <c r="D23" s="347" t="s">
        <v>251</v>
      </c>
      <c r="E23" s="321">
        <v>352</v>
      </c>
    </row>
    <row r="24" spans="1:5" ht="14.25" customHeight="1">
      <c r="A24" s="6">
        <v>20</v>
      </c>
      <c r="B24" s="261">
        <v>9279</v>
      </c>
      <c r="C24" s="257" t="s">
        <v>252</v>
      </c>
      <c r="D24" s="347" t="s">
        <v>251</v>
      </c>
      <c r="E24" s="321">
        <v>484</v>
      </c>
    </row>
    <row r="25" spans="1:5" ht="14.25" customHeight="1">
      <c r="A25" s="5">
        <v>21</v>
      </c>
      <c r="B25" s="261">
        <v>17606</v>
      </c>
      <c r="C25" s="257" t="s">
        <v>778</v>
      </c>
      <c r="D25" s="347" t="s">
        <v>254</v>
      </c>
      <c r="E25" s="321">
        <v>156</v>
      </c>
    </row>
    <row r="26" spans="1:5" ht="14.25" customHeight="1">
      <c r="A26" s="5">
        <v>22</v>
      </c>
      <c r="B26" s="261"/>
      <c r="C26" s="257" t="s">
        <v>779</v>
      </c>
      <c r="D26" s="347" t="s">
        <v>254</v>
      </c>
      <c r="E26" s="321">
        <v>176</v>
      </c>
    </row>
    <row r="27" spans="1:5" ht="14.25" customHeight="1">
      <c r="A27" s="6">
        <v>23</v>
      </c>
      <c r="B27" s="261">
        <v>1482</v>
      </c>
      <c r="C27" s="257" t="s">
        <v>256</v>
      </c>
      <c r="D27" s="347" t="s">
        <v>254</v>
      </c>
      <c r="E27" s="321">
        <v>187</v>
      </c>
    </row>
    <row r="28" spans="1:5" s="300" customFormat="1" ht="14.25" customHeight="1">
      <c r="A28" s="5">
        <v>24</v>
      </c>
      <c r="B28" s="298">
        <v>1483</v>
      </c>
      <c r="C28" s="299" t="s">
        <v>257</v>
      </c>
      <c r="D28" s="350" t="s">
        <v>254</v>
      </c>
      <c r="E28" s="321">
        <v>208</v>
      </c>
    </row>
    <row r="29" spans="1:5" ht="14.25" customHeight="1">
      <c r="A29" s="5">
        <v>25</v>
      </c>
      <c r="B29" s="261">
        <v>1484</v>
      </c>
      <c r="C29" s="257" t="s">
        <v>258</v>
      </c>
      <c r="D29" s="347" t="s">
        <v>254</v>
      </c>
      <c r="E29" s="321">
        <v>228</v>
      </c>
    </row>
    <row r="30" spans="1:5" ht="14.25" customHeight="1">
      <c r="A30" s="6">
        <v>26</v>
      </c>
      <c r="B30" s="261">
        <v>1485</v>
      </c>
      <c r="C30" s="257" t="s">
        <v>259</v>
      </c>
      <c r="D30" s="347" t="s">
        <v>254</v>
      </c>
      <c r="E30" s="321">
        <v>248</v>
      </c>
    </row>
    <row r="31" spans="1:5" ht="14.25" customHeight="1">
      <c r="A31" s="5">
        <v>27</v>
      </c>
      <c r="B31" s="261">
        <v>16869</v>
      </c>
      <c r="C31" s="257" t="s">
        <v>565</v>
      </c>
      <c r="D31" s="347" t="s">
        <v>254</v>
      </c>
      <c r="E31" s="321">
        <v>193</v>
      </c>
    </row>
    <row r="32" spans="1:5" ht="14.25" customHeight="1">
      <c r="A32" s="5">
        <v>28</v>
      </c>
      <c r="B32" s="261">
        <v>17020</v>
      </c>
      <c r="C32" s="257" t="s">
        <v>566</v>
      </c>
      <c r="D32" s="347" t="s">
        <v>254</v>
      </c>
      <c r="E32" s="321">
        <v>213</v>
      </c>
    </row>
    <row r="33" spans="1:5" ht="14.25" customHeight="1">
      <c r="A33" s="6">
        <v>29</v>
      </c>
      <c r="B33" s="261">
        <v>16870</v>
      </c>
      <c r="C33" s="257" t="s">
        <v>567</v>
      </c>
      <c r="D33" s="347" t="s">
        <v>254</v>
      </c>
      <c r="E33" s="321">
        <v>242</v>
      </c>
    </row>
    <row r="34" spans="1:5" ht="14.25" customHeight="1">
      <c r="A34" s="5">
        <v>30</v>
      </c>
      <c r="B34" s="261">
        <v>17021</v>
      </c>
      <c r="C34" s="257" t="s">
        <v>568</v>
      </c>
      <c r="D34" s="347" t="s">
        <v>254</v>
      </c>
      <c r="E34" s="321">
        <v>262</v>
      </c>
    </row>
    <row r="35" spans="1:5" ht="14.25" customHeight="1">
      <c r="A35" s="5">
        <v>31</v>
      </c>
      <c r="B35" s="256">
        <v>16871</v>
      </c>
      <c r="C35" s="258" t="s">
        <v>569</v>
      </c>
      <c r="D35" s="348" t="s">
        <v>254</v>
      </c>
      <c r="E35" s="321">
        <v>276</v>
      </c>
    </row>
    <row r="36" spans="1:5" ht="14.25" customHeight="1">
      <c r="A36" s="6">
        <v>32</v>
      </c>
      <c r="B36" s="256">
        <v>17022</v>
      </c>
      <c r="C36" s="258" t="s">
        <v>570</v>
      </c>
      <c r="D36" s="348" t="s">
        <v>254</v>
      </c>
      <c r="E36" s="321">
        <v>299</v>
      </c>
    </row>
    <row r="37" spans="1:5" ht="14.25" customHeight="1">
      <c r="A37" s="5">
        <v>33</v>
      </c>
      <c r="B37" s="261">
        <v>1460</v>
      </c>
      <c r="C37" s="257" t="s">
        <v>260</v>
      </c>
      <c r="D37" s="347" t="s">
        <v>264</v>
      </c>
      <c r="E37" s="321">
        <v>96</v>
      </c>
    </row>
    <row r="38" spans="1:5" ht="14.25" customHeight="1">
      <c r="A38" s="5">
        <v>34</v>
      </c>
      <c r="B38" s="261">
        <v>11950</v>
      </c>
      <c r="C38" s="257" t="s">
        <v>262</v>
      </c>
      <c r="D38" s="347" t="s">
        <v>264</v>
      </c>
      <c r="E38" s="321">
        <v>139</v>
      </c>
    </row>
    <row r="39" spans="1:5" ht="14.25" customHeight="1">
      <c r="A39" s="6">
        <v>35</v>
      </c>
      <c r="B39" s="261">
        <v>13661</v>
      </c>
      <c r="C39" s="257" t="s">
        <v>263</v>
      </c>
      <c r="D39" s="347" t="s">
        <v>264</v>
      </c>
      <c r="E39" s="321">
        <v>159</v>
      </c>
    </row>
    <row r="40" spans="1:5" ht="14.25" customHeight="1">
      <c r="A40" s="5">
        <v>36</v>
      </c>
      <c r="B40" s="261">
        <v>15676</v>
      </c>
      <c r="C40" s="257" t="s">
        <v>311</v>
      </c>
      <c r="D40" s="347" t="s">
        <v>309</v>
      </c>
      <c r="E40" s="321">
        <v>103</v>
      </c>
    </row>
    <row r="41" spans="1:5" ht="14.25" customHeight="1">
      <c r="A41" s="5">
        <v>37</v>
      </c>
      <c r="B41" s="259">
        <v>6967</v>
      </c>
      <c r="C41" s="260" t="s">
        <v>312</v>
      </c>
      <c r="D41" s="349" t="s">
        <v>309</v>
      </c>
      <c r="E41" s="321">
        <v>143</v>
      </c>
    </row>
    <row r="42" spans="1:5" ht="14.25" customHeight="1">
      <c r="A42" s="6">
        <v>38</v>
      </c>
      <c r="B42" s="259">
        <v>7023</v>
      </c>
      <c r="C42" s="260" t="s">
        <v>313</v>
      </c>
      <c r="D42" s="349" t="s">
        <v>309</v>
      </c>
      <c r="E42" s="321">
        <v>158</v>
      </c>
    </row>
    <row r="43" spans="1:5" ht="14.25" customHeight="1">
      <c r="A43" s="5">
        <v>39</v>
      </c>
      <c r="B43" s="259">
        <v>9024</v>
      </c>
      <c r="C43" s="260" t="s">
        <v>314</v>
      </c>
      <c r="D43" s="349" t="s">
        <v>309</v>
      </c>
      <c r="E43" s="321">
        <v>170</v>
      </c>
    </row>
    <row r="44" spans="1:5" ht="14.25" customHeight="1">
      <c r="A44" s="5">
        <v>40</v>
      </c>
      <c r="B44" s="262">
        <v>9023</v>
      </c>
      <c r="C44" s="260" t="s">
        <v>315</v>
      </c>
      <c r="D44" s="349" t="s">
        <v>309</v>
      </c>
      <c r="E44" s="321">
        <v>185</v>
      </c>
    </row>
    <row r="45" spans="1:5" ht="14.25" customHeight="1">
      <c r="A45" s="6">
        <v>41</v>
      </c>
      <c r="B45" s="262">
        <v>22509</v>
      </c>
      <c r="C45" s="263" t="s">
        <v>780</v>
      </c>
      <c r="D45" s="351" t="s">
        <v>620</v>
      </c>
      <c r="E45" s="321">
        <v>180</v>
      </c>
    </row>
    <row r="46" spans="1:5" ht="14.25" customHeight="1">
      <c r="A46" s="5">
        <v>42</v>
      </c>
      <c r="B46" s="261">
        <v>21727</v>
      </c>
      <c r="C46" s="257" t="s">
        <v>781</v>
      </c>
      <c r="D46" s="347" t="s">
        <v>782</v>
      </c>
      <c r="E46" s="321">
        <v>119</v>
      </c>
    </row>
    <row r="47" spans="1:5" ht="14.25" customHeight="1">
      <c r="A47" s="5">
        <v>43</v>
      </c>
      <c r="B47" s="262">
        <v>21728</v>
      </c>
      <c r="C47" s="264" t="s">
        <v>783</v>
      </c>
      <c r="D47" s="352" t="s">
        <v>782</v>
      </c>
      <c r="E47" s="321">
        <v>158</v>
      </c>
    </row>
    <row r="48" spans="1:5" ht="14.25" customHeight="1">
      <c r="A48" s="6">
        <v>44</v>
      </c>
      <c r="B48" s="262">
        <v>21729</v>
      </c>
      <c r="C48" s="265" t="s">
        <v>784</v>
      </c>
      <c r="D48" s="353" t="s">
        <v>782</v>
      </c>
      <c r="E48" s="321">
        <v>185</v>
      </c>
    </row>
    <row r="49" spans="1:5" ht="14.25" customHeight="1">
      <c r="A49" s="5">
        <v>45</v>
      </c>
      <c r="B49" s="261">
        <v>1195</v>
      </c>
      <c r="C49" s="266" t="s">
        <v>265</v>
      </c>
      <c r="D49" s="354" t="s">
        <v>618</v>
      </c>
      <c r="E49" s="321">
        <v>603</v>
      </c>
    </row>
    <row r="50" spans="1:5" ht="14.25" customHeight="1">
      <c r="A50" s="5">
        <v>46</v>
      </c>
      <c r="B50" s="261">
        <v>1197</v>
      </c>
      <c r="C50" s="267" t="s">
        <v>267</v>
      </c>
      <c r="D50" s="355" t="s">
        <v>618</v>
      </c>
      <c r="E50" s="321">
        <v>694</v>
      </c>
    </row>
    <row r="51" spans="1:5" ht="14.25" customHeight="1">
      <c r="A51" s="6">
        <v>47</v>
      </c>
      <c r="B51" s="261">
        <v>1255</v>
      </c>
      <c r="C51" s="267" t="s">
        <v>785</v>
      </c>
      <c r="D51" s="355" t="s">
        <v>786</v>
      </c>
      <c r="E51" s="321">
        <v>149</v>
      </c>
    </row>
    <row r="52" spans="1:5" ht="14.25" customHeight="1">
      <c r="A52" s="5">
        <v>48</v>
      </c>
      <c r="B52" s="261">
        <v>9929</v>
      </c>
      <c r="C52" s="267" t="s">
        <v>787</v>
      </c>
      <c r="D52" s="355" t="s">
        <v>786</v>
      </c>
      <c r="E52" s="321">
        <v>165</v>
      </c>
    </row>
    <row r="53" spans="1:5" ht="14.25" customHeight="1">
      <c r="A53" s="5">
        <v>49</v>
      </c>
      <c r="B53" s="261">
        <v>1256</v>
      </c>
      <c r="C53" s="267" t="s">
        <v>268</v>
      </c>
      <c r="D53" s="355" t="s">
        <v>786</v>
      </c>
      <c r="E53" s="321">
        <v>302</v>
      </c>
    </row>
    <row r="54" spans="1:5" ht="14.25" customHeight="1">
      <c r="A54" s="6">
        <v>50</v>
      </c>
      <c r="B54" s="261">
        <v>1257</v>
      </c>
      <c r="C54" s="267" t="s">
        <v>270</v>
      </c>
      <c r="D54" s="355" t="s">
        <v>786</v>
      </c>
      <c r="E54" s="321">
        <v>326</v>
      </c>
    </row>
    <row r="55" spans="1:5" ht="14.25" customHeight="1">
      <c r="A55" s="5">
        <v>51</v>
      </c>
      <c r="B55" s="261">
        <v>1258</v>
      </c>
      <c r="C55" s="267" t="s">
        <v>271</v>
      </c>
      <c r="D55" s="355" t="s">
        <v>786</v>
      </c>
      <c r="E55" s="321">
        <v>363</v>
      </c>
    </row>
    <row r="56" spans="1:5" ht="14.25" customHeight="1">
      <c r="A56" s="5">
        <v>52</v>
      </c>
      <c r="B56" s="261">
        <v>1259</v>
      </c>
      <c r="C56" s="267" t="s">
        <v>272</v>
      </c>
      <c r="D56" s="355" t="s">
        <v>786</v>
      </c>
      <c r="E56" s="321">
        <v>393</v>
      </c>
    </row>
    <row r="57" spans="1:5" ht="14.25" customHeight="1">
      <c r="A57" s="6">
        <v>53</v>
      </c>
      <c r="B57" s="261">
        <v>9510</v>
      </c>
      <c r="C57" s="267" t="s">
        <v>788</v>
      </c>
      <c r="D57" s="355" t="s">
        <v>786</v>
      </c>
      <c r="E57" s="321">
        <v>423</v>
      </c>
    </row>
    <row r="58" spans="1:5" ht="14.25" customHeight="1">
      <c r="A58" s="5">
        <v>54</v>
      </c>
      <c r="B58" s="261">
        <v>9511</v>
      </c>
      <c r="C58" s="267" t="s">
        <v>789</v>
      </c>
      <c r="D58" s="355" t="s">
        <v>786</v>
      </c>
      <c r="E58" s="321">
        <v>447</v>
      </c>
    </row>
    <row r="59" spans="1:5" ht="14.25" customHeight="1">
      <c r="A59" s="5">
        <v>55</v>
      </c>
      <c r="B59" s="261">
        <v>9512</v>
      </c>
      <c r="C59" s="267" t="s">
        <v>790</v>
      </c>
      <c r="D59" s="355" t="s">
        <v>786</v>
      </c>
      <c r="E59" s="321">
        <v>488</v>
      </c>
    </row>
    <row r="60" spans="1:5" ht="14.25" customHeight="1">
      <c r="A60" s="6">
        <v>56</v>
      </c>
      <c r="B60" s="261">
        <v>9513</v>
      </c>
      <c r="C60" s="267" t="s">
        <v>791</v>
      </c>
      <c r="D60" s="355" t="s">
        <v>786</v>
      </c>
      <c r="E60" s="321">
        <v>512</v>
      </c>
    </row>
    <row r="61" spans="1:5" ht="14.25" customHeight="1">
      <c r="A61" s="5">
        <v>57</v>
      </c>
      <c r="B61" s="261">
        <v>1264</v>
      </c>
      <c r="C61" s="267" t="s">
        <v>273</v>
      </c>
      <c r="D61" s="355" t="s">
        <v>274</v>
      </c>
      <c r="E61" s="321">
        <v>318</v>
      </c>
    </row>
    <row r="62" spans="1:5" ht="14.25" customHeight="1">
      <c r="A62" s="5">
        <v>58</v>
      </c>
      <c r="B62" s="261">
        <v>1265</v>
      </c>
      <c r="C62" s="267" t="s">
        <v>275</v>
      </c>
      <c r="D62" s="355" t="s">
        <v>274</v>
      </c>
      <c r="E62" s="321">
        <v>335</v>
      </c>
    </row>
    <row r="63" spans="1:5" ht="14.25" customHeight="1">
      <c r="A63" s="6">
        <v>59</v>
      </c>
      <c r="B63" s="261">
        <v>1266</v>
      </c>
      <c r="C63" s="267" t="s">
        <v>276</v>
      </c>
      <c r="D63" s="355" t="s">
        <v>274</v>
      </c>
      <c r="E63" s="321">
        <v>385</v>
      </c>
    </row>
    <row r="64" spans="1:5" ht="14.25" customHeight="1">
      <c r="A64" s="5">
        <v>60</v>
      </c>
      <c r="B64" s="261">
        <v>1267</v>
      </c>
      <c r="C64" s="267" t="s">
        <v>277</v>
      </c>
      <c r="D64" s="355" t="s">
        <v>274</v>
      </c>
      <c r="E64" s="321">
        <v>403</v>
      </c>
    </row>
    <row r="65" spans="1:5" ht="14.25" customHeight="1">
      <c r="A65" s="5">
        <v>61</v>
      </c>
      <c r="B65" s="261">
        <v>3203</v>
      </c>
      <c r="C65" s="267" t="s">
        <v>278</v>
      </c>
      <c r="D65" s="355" t="s">
        <v>274</v>
      </c>
      <c r="E65" s="321">
        <v>427</v>
      </c>
    </row>
    <row r="66" spans="1:5" ht="14.25" customHeight="1">
      <c r="A66" s="6">
        <v>62</v>
      </c>
      <c r="B66" s="261">
        <v>3204</v>
      </c>
      <c r="C66" s="267" t="s">
        <v>279</v>
      </c>
      <c r="D66" s="355" t="s">
        <v>274</v>
      </c>
      <c r="E66" s="321">
        <v>450</v>
      </c>
    </row>
    <row r="67" spans="1:5" ht="14.25" customHeight="1">
      <c r="A67" s="5">
        <v>63</v>
      </c>
      <c r="B67" s="261">
        <v>3346</v>
      </c>
      <c r="C67" s="267" t="s">
        <v>280</v>
      </c>
      <c r="D67" s="355" t="s">
        <v>274</v>
      </c>
      <c r="E67" s="321">
        <v>515</v>
      </c>
    </row>
    <row r="68" spans="1:5" ht="14.25" customHeight="1">
      <c r="A68" s="5">
        <v>64</v>
      </c>
      <c r="B68" s="261">
        <v>3347</v>
      </c>
      <c r="C68" s="254" t="s">
        <v>281</v>
      </c>
      <c r="D68" s="356" t="s">
        <v>274</v>
      </c>
      <c r="E68" s="321">
        <v>538</v>
      </c>
    </row>
    <row r="69" spans="1:5" ht="14.25" customHeight="1">
      <c r="A69" s="6">
        <v>65</v>
      </c>
      <c r="B69" s="261">
        <v>1226</v>
      </c>
      <c r="C69" s="254" t="s">
        <v>282</v>
      </c>
      <c r="D69" s="356" t="s">
        <v>619</v>
      </c>
      <c r="E69" s="321">
        <v>99</v>
      </c>
    </row>
    <row r="70" spans="1:5" ht="14.25" customHeight="1">
      <c r="A70" s="5">
        <v>66</v>
      </c>
      <c r="B70" s="261">
        <v>1227</v>
      </c>
      <c r="C70" s="9" t="s">
        <v>284</v>
      </c>
      <c r="D70" s="357" t="s">
        <v>619</v>
      </c>
      <c r="E70" s="321">
        <v>115</v>
      </c>
    </row>
    <row r="71" spans="1:5" ht="14.25" customHeight="1">
      <c r="A71" s="5">
        <v>67</v>
      </c>
      <c r="B71" s="261">
        <v>1228</v>
      </c>
      <c r="C71" s="9" t="s">
        <v>285</v>
      </c>
      <c r="D71" s="357" t="s">
        <v>619</v>
      </c>
      <c r="E71" s="321">
        <v>249</v>
      </c>
    </row>
    <row r="72" spans="1:5" ht="14.25" customHeight="1">
      <c r="A72" s="6">
        <v>68</v>
      </c>
      <c r="B72" s="261">
        <v>1229</v>
      </c>
      <c r="C72" s="9" t="s">
        <v>286</v>
      </c>
      <c r="D72" s="357" t="s">
        <v>619</v>
      </c>
      <c r="E72" s="321">
        <v>273</v>
      </c>
    </row>
    <row r="73" spans="1:5" ht="14.25" customHeight="1">
      <c r="A73" s="5">
        <v>69</v>
      </c>
      <c r="B73" s="261">
        <v>1230</v>
      </c>
      <c r="C73" s="9" t="s">
        <v>287</v>
      </c>
      <c r="D73" s="357" t="s">
        <v>619</v>
      </c>
      <c r="E73" s="321">
        <v>297</v>
      </c>
    </row>
    <row r="74" spans="1:5" ht="14.25" customHeight="1">
      <c r="A74" s="5">
        <v>70</v>
      </c>
      <c r="B74" s="261">
        <v>1231</v>
      </c>
      <c r="C74" s="9" t="s">
        <v>288</v>
      </c>
      <c r="D74" s="357" t="s">
        <v>619</v>
      </c>
      <c r="E74" s="321">
        <v>321</v>
      </c>
    </row>
    <row r="75" spans="1:5" ht="14.25" customHeight="1">
      <c r="A75" s="6">
        <v>71</v>
      </c>
      <c r="B75" s="261">
        <v>3081</v>
      </c>
      <c r="C75" s="9" t="s">
        <v>289</v>
      </c>
      <c r="D75" s="357" t="s">
        <v>619</v>
      </c>
      <c r="E75" s="321">
        <v>329</v>
      </c>
    </row>
    <row r="76" spans="1:5" ht="14.25" customHeight="1">
      <c r="A76" s="5">
        <v>72</v>
      </c>
      <c r="B76" s="261">
        <v>3072</v>
      </c>
      <c r="C76" s="9" t="s">
        <v>290</v>
      </c>
      <c r="D76" s="357" t="s">
        <v>619</v>
      </c>
      <c r="E76" s="321">
        <v>353</v>
      </c>
    </row>
    <row r="77" spans="1:5" ht="14.25" customHeight="1">
      <c r="A77" s="5">
        <v>73</v>
      </c>
      <c r="B77" s="261">
        <v>3205</v>
      </c>
      <c r="C77" s="9" t="s">
        <v>291</v>
      </c>
      <c r="D77" s="357" t="s">
        <v>619</v>
      </c>
      <c r="E77" s="321">
        <v>394</v>
      </c>
    </row>
    <row r="78" spans="1:5" ht="14.25" customHeight="1">
      <c r="A78" s="6">
        <v>74</v>
      </c>
      <c r="B78" s="261">
        <v>3206</v>
      </c>
      <c r="C78" s="9" t="s">
        <v>292</v>
      </c>
      <c r="D78" s="357" t="s">
        <v>619</v>
      </c>
      <c r="E78" s="321">
        <v>418</v>
      </c>
    </row>
    <row r="79" spans="1:5" ht="14.25" customHeight="1">
      <c r="A79" s="5">
        <v>75</v>
      </c>
      <c r="B79" s="261">
        <v>16215</v>
      </c>
      <c r="C79" s="9" t="s">
        <v>293</v>
      </c>
      <c r="D79" s="357" t="s">
        <v>254</v>
      </c>
      <c r="E79" s="321">
        <v>301</v>
      </c>
    </row>
    <row r="80" spans="1:5" ht="14.25" customHeight="1">
      <c r="A80" s="5">
        <v>76</v>
      </c>
      <c r="B80" s="261">
        <v>16216</v>
      </c>
      <c r="C80" s="9" t="s">
        <v>294</v>
      </c>
      <c r="D80" s="357" t="s">
        <v>254</v>
      </c>
      <c r="E80" s="321">
        <v>319</v>
      </c>
    </row>
    <row r="81" spans="1:5" ht="14.25" customHeight="1">
      <c r="A81" s="6">
        <v>77</v>
      </c>
      <c r="B81" s="261">
        <v>16218</v>
      </c>
      <c r="C81" s="9" t="s">
        <v>295</v>
      </c>
      <c r="D81" s="357" t="s">
        <v>254</v>
      </c>
      <c r="E81" s="321">
        <v>367</v>
      </c>
    </row>
    <row r="82" spans="1:5" ht="14.25" customHeight="1">
      <c r="A82" s="5">
        <v>78</v>
      </c>
      <c r="B82" s="261">
        <v>16219</v>
      </c>
      <c r="C82" s="9" t="s">
        <v>296</v>
      </c>
      <c r="D82" s="357" t="s">
        <v>254</v>
      </c>
      <c r="E82" s="321">
        <v>385</v>
      </c>
    </row>
    <row r="83" spans="1:5" ht="14.25" customHeight="1">
      <c r="A83" s="5">
        <v>79</v>
      </c>
      <c r="B83" s="261">
        <v>16228</v>
      </c>
      <c r="C83" s="9" t="s">
        <v>297</v>
      </c>
      <c r="D83" s="357" t="s">
        <v>254</v>
      </c>
      <c r="E83" s="321">
        <v>408</v>
      </c>
    </row>
    <row r="84" spans="1:5" ht="14.25" customHeight="1">
      <c r="A84" s="6">
        <v>80</v>
      </c>
      <c r="B84" s="261">
        <v>16229</v>
      </c>
      <c r="C84" s="9" t="s">
        <v>298</v>
      </c>
      <c r="D84" s="357" t="s">
        <v>254</v>
      </c>
      <c r="E84" s="321">
        <v>431</v>
      </c>
    </row>
    <row r="85" spans="1:5" ht="14.25" customHeight="1">
      <c r="A85" s="5">
        <v>81</v>
      </c>
      <c r="B85" s="261">
        <v>16230</v>
      </c>
      <c r="C85" s="9" t="s">
        <v>299</v>
      </c>
      <c r="D85" s="357" t="s">
        <v>254</v>
      </c>
      <c r="E85" s="321">
        <v>492</v>
      </c>
    </row>
    <row r="86" spans="1:5" ht="14.25" customHeight="1">
      <c r="A86" s="5">
        <v>82</v>
      </c>
      <c r="B86" s="261">
        <v>16231</v>
      </c>
      <c r="C86" s="9" t="s">
        <v>300</v>
      </c>
      <c r="D86" s="357" t="s">
        <v>254</v>
      </c>
      <c r="E86" s="321">
        <v>515</v>
      </c>
    </row>
    <row r="87" spans="1:5" ht="14.25" customHeight="1">
      <c r="A87" s="6">
        <v>83</v>
      </c>
      <c r="B87" s="261">
        <v>8956</v>
      </c>
      <c r="C87" s="9" t="s">
        <v>301</v>
      </c>
      <c r="D87" s="357" t="s">
        <v>302</v>
      </c>
      <c r="E87" s="321">
        <v>137</v>
      </c>
    </row>
    <row r="88" spans="1:5" ht="14.25" customHeight="1">
      <c r="A88" s="5">
        <v>84</v>
      </c>
      <c r="B88" s="261">
        <v>8861</v>
      </c>
      <c r="C88" s="9" t="s">
        <v>303</v>
      </c>
      <c r="D88" s="357" t="s">
        <v>302</v>
      </c>
      <c r="E88" s="321">
        <v>226</v>
      </c>
    </row>
    <row r="89" spans="1:5" ht="14.25" customHeight="1">
      <c r="A89" s="5">
        <v>85</v>
      </c>
      <c r="B89" s="261">
        <v>8863</v>
      </c>
      <c r="C89" s="9" t="s">
        <v>305</v>
      </c>
      <c r="D89" s="357" t="s">
        <v>302</v>
      </c>
      <c r="E89" s="321">
        <v>292</v>
      </c>
    </row>
    <row r="90" spans="1:5" ht="14.25" customHeight="1">
      <c r="A90" s="6">
        <v>86</v>
      </c>
      <c r="B90" s="261">
        <v>9354</v>
      </c>
      <c r="C90" s="9" t="s">
        <v>307</v>
      </c>
      <c r="D90" s="357" t="s">
        <v>302</v>
      </c>
      <c r="E90" s="321">
        <v>323</v>
      </c>
    </row>
    <row r="91" spans="1:5" ht="14.25" customHeight="1">
      <c r="A91" s="5">
        <v>87</v>
      </c>
      <c r="B91" s="261">
        <v>13814</v>
      </c>
      <c r="C91" s="9" t="s">
        <v>316</v>
      </c>
      <c r="D91" s="357" t="s">
        <v>309</v>
      </c>
      <c r="E91" s="321">
        <v>58</v>
      </c>
    </row>
    <row r="92" spans="1:5" ht="14.25" customHeight="1">
      <c r="A92" s="5">
        <v>88</v>
      </c>
      <c r="B92" s="261">
        <v>9562</v>
      </c>
      <c r="C92" s="9" t="s">
        <v>317</v>
      </c>
      <c r="D92" s="357" t="s">
        <v>309</v>
      </c>
      <c r="E92" s="321">
        <v>76</v>
      </c>
    </row>
    <row r="93" spans="1:5" ht="14.25" customHeight="1">
      <c r="A93" s="6">
        <v>89</v>
      </c>
      <c r="B93" s="262">
        <v>6651</v>
      </c>
      <c r="C93" s="268" t="s">
        <v>318</v>
      </c>
      <c r="D93" s="358" t="s">
        <v>309</v>
      </c>
      <c r="E93" s="321">
        <v>89</v>
      </c>
    </row>
    <row r="94" spans="1:5" ht="14.25" customHeight="1">
      <c r="A94" s="5">
        <v>90</v>
      </c>
      <c r="B94" s="262">
        <v>2803</v>
      </c>
      <c r="C94" s="269" t="s">
        <v>319</v>
      </c>
      <c r="D94" s="359" t="s">
        <v>309</v>
      </c>
      <c r="E94" s="321">
        <v>90</v>
      </c>
    </row>
    <row r="95" spans="1:5" ht="14.25" customHeight="1">
      <c r="A95" s="5">
        <v>91</v>
      </c>
      <c r="B95" s="262">
        <v>3264</v>
      </c>
      <c r="C95" s="269" t="s">
        <v>320</v>
      </c>
      <c r="D95" s="359" t="s">
        <v>309</v>
      </c>
      <c r="E95" s="321">
        <v>104</v>
      </c>
    </row>
    <row r="96" spans="1:5" ht="14.25" customHeight="1">
      <c r="A96" s="6">
        <v>92</v>
      </c>
      <c r="B96" s="261">
        <v>2941</v>
      </c>
      <c r="C96" s="9" t="s">
        <v>323</v>
      </c>
      <c r="D96" s="357" t="s">
        <v>309</v>
      </c>
      <c r="E96" s="321">
        <v>181</v>
      </c>
    </row>
    <row r="97" spans="1:5" ht="14.25" customHeight="1">
      <c r="A97" s="5">
        <v>93</v>
      </c>
      <c r="B97" s="261">
        <v>6943</v>
      </c>
      <c r="C97" s="9" t="s">
        <v>324</v>
      </c>
      <c r="D97" s="357" t="s">
        <v>309</v>
      </c>
      <c r="E97" s="321">
        <v>202</v>
      </c>
    </row>
    <row r="98" spans="1:5" ht="14.25" customHeight="1">
      <c r="A98" s="5">
        <v>94</v>
      </c>
      <c r="B98" s="261">
        <v>6933</v>
      </c>
      <c r="C98" s="9" t="s">
        <v>325</v>
      </c>
      <c r="D98" s="357" t="s">
        <v>309</v>
      </c>
      <c r="E98" s="321">
        <v>220</v>
      </c>
    </row>
    <row r="99" spans="1:5" ht="14.25" customHeight="1">
      <c r="A99" s="6">
        <v>95</v>
      </c>
      <c r="B99" s="261">
        <v>6981</v>
      </c>
      <c r="C99" s="9" t="s">
        <v>326</v>
      </c>
      <c r="D99" s="357" t="s">
        <v>309</v>
      </c>
      <c r="E99" s="321">
        <v>240</v>
      </c>
    </row>
    <row r="100" spans="1:5" ht="14.25" customHeight="1">
      <c r="A100" s="5">
        <v>96</v>
      </c>
      <c r="B100" s="261">
        <v>12593</v>
      </c>
      <c r="C100" s="9" t="s">
        <v>327</v>
      </c>
      <c r="D100" s="357" t="s">
        <v>309</v>
      </c>
      <c r="E100" s="321">
        <v>245</v>
      </c>
    </row>
    <row r="101" spans="1:5" ht="14.25" customHeight="1">
      <c r="A101" s="5">
        <v>97</v>
      </c>
      <c r="B101" s="261"/>
      <c r="C101" s="9" t="s">
        <v>328</v>
      </c>
      <c r="D101" s="357" t="s">
        <v>309</v>
      </c>
      <c r="E101" s="321">
        <v>269</v>
      </c>
    </row>
    <row r="102" spans="1:5" ht="14.25" customHeight="1">
      <c r="A102" s="6">
        <v>98</v>
      </c>
      <c r="B102" s="261">
        <v>12595</v>
      </c>
      <c r="C102" s="9" t="s">
        <v>329</v>
      </c>
      <c r="D102" s="357" t="s">
        <v>309</v>
      </c>
      <c r="E102" s="321">
        <v>297</v>
      </c>
    </row>
    <row r="103" spans="1:5" ht="14.25" customHeight="1">
      <c r="A103" s="5">
        <v>99</v>
      </c>
      <c r="B103" s="261">
        <v>12596</v>
      </c>
      <c r="C103" s="9" t="s">
        <v>330</v>
      </c>
      <c r="D103" s="357" t="s">
        <v>309</v>
      </c>
      <c r="E103" s="321">
        <v>321</v>
      </c>
    </row>
    <row r="104" spans="1:5" ht="14.25" customHeight="1">
      <c r="A104" s="5">
        <v>100</v>
      </c>
      <c r="B104" s="261">
        <v>11949</v>
      </c>
      <c r="C104" s="9" t="s">
        <v>342</v>
      </c>
      <c r="D104" s="357" t="s">
        <v>621</v>
      </c>
      <c r="E104" s="321">
        <v>80</v>
      </c>
    </row>
    <row r="105" spans="1:5" ht="14.25" customHeight="1">
      <c r="A105" s="6">
        <v>101</v>
      </c>
      <c r="B105" s="261">
        <v>11681</v>
      </c>
      <c r="C105" s="9" t="s">
        <v>344</v>
      </c>
      <c r="D105" s="357" t="s">
        <v>621</v>
      </c>
      <c r="E105" s="321">
        <v>160</v>
      </c>
    </row>
    <row r="106" spans="1:5" ht="14.25" customHeight="1">
      <c r="A106" s="5">
        <v>102</v>
      </c>
      <c r="B106" s="259">
        <v>11871</v>
      </c>
      <c r="C106" s="257" t="s">
        <v>345</v>
      </c>
      <c r="D106" s="347" t="s">
        <v>621</v>
      </c>
      <c r="E106" s="321">
        <v>191</v>
      </c>
    </row>
    <row r="107" spans="1:5" ht="14.25">
      <c r="A107" s="5">
        <v>103</v>
      </c>
      <c r="B107" s="301">
        <v>11872</v>
      </c>
      <c r="C107" s="302" t="s">
        <v>346</v>
      </c>
      <c r="D107" s="320" t="s">
        <v>621</v>
      </c>
      <c r="E107" s="321">
        <v>212</v>
      </c>
    </row>
    <row r="108" spans="1:5" ht="14.25">
      <c r="A108" s="6">
        <v>104</v>
      </c>
      <c r="B108" s="301">
        <v>11873</v>
      </c>
      <c r="C108" s="302" t="s">
        <v>347</v>
      </c>
      <c r="D108" s="320" t="s">
        <v>621</v>
      </c>
      <c r="E108" s="321">
        <v>255</v>
      </c>
    </row>
    <row r="109" spans="1:5" ht="14.25">
      <c r="A109" s="5">
        <v>105</v>
      </c>
      <c r="B109" s="301">
        <v>16661</v>
      </c>
      <c r="C109" s="302" t="s">
        <v>575</v>
      </c>
      <c r="D109" s="320" t="s">
        <v>264</v>
      </c>
      <c r="E109" s="321">
        <v>104</v>
      </c>
    </row>
    <row r="110" spans="1:5" ht="14.25">
      <c r="A110" s="5">
        <v>106</v>
      </c>
      <c r="B110" s="301">
        <v>16857</v>
      </c>
      <c r="C110" s="302" t="s">
        <v>576</v>
      </c>
      <c r="D110" s="320" t="s">
        <v>254</v>
      </c>
      <c r="E110" s="321">
        <v>175</v>
      </c>
    </row>
  </sheetData>
  <sheetProtection/>
  <mergeCells count="1">
    <mergeCell ref="C1:C3"/>
  </mergeCells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12"/>
  <sheetViews>
    <sheetView zoomScaleSheetLayoutView="70" zoomScalePageLayoutView="0" workbookViewId="0" topLeftCell="A2">
      <selection activeCell="C11" sqref="C11"/>
    </sheetView>
  </sheetViews>
  <sheetFormatPr defaultColWidth="0" defaultRowHeight="15"/>
  <cols>
    <col min="1" max="1" width="4.140625" style="3" customWidth="1"/>
    <col min="2" max="2" width="9.00390625" style="243" customWidth="1"/>
    <col min="3" max="3" width="48.8515625" style="245" customWidth="1"/>
    <col min="4" max="4" width="11.28125" style="240" customWidth="1"/>
    <col min="5" max="5" width="12.140625" style="1" customWidth="1"/>
    <col min="6" max="7" width="9.140625" style="1" customWidth="1"/>
    <col min="8" max="11" width="9.421875" style="1" bestFit="1" customWidth="1"/>
    <col min="12" max="12" width="8.28125" style="1" customWidth="1"/>
    <col min="13" max="13" width="9.421875" style="1" bestFit="1" customWidth="1"/>
    <col min="14" max="14" width="9.140625" style="1" customWidth="1"/>
    <col min="15" max="15" width="8.57421875" style="1" customWidth="1"/>
    <col min="16" max="19" width="9.140625" style="1" customWidth="1"/>
    <col min="20" max="21" width="8.57421875" style="1" customWidth="1"/>
    <col min="22" max="22" width="10.8515625" style="1" customWidth="1"/>
    <col min="23" max="23" width="9.421875" style="1" bestFit="1" customWidth="1"/>
    <col min="24" max="219" width="9.140625" style="1" customWidth="1"/>
    <col min="220" max="220" width="6.7109375" style="1" customWidth="1"/>
    <col min="221" max="221" width="7.7109375" style="1" customWidth="1"/>
    <col min="222" max="222" width="0" style="1" hidden="1" customWidth="1"/>
    <col min="223" max="223" width="49.8515625" style="1" customWidth="1"/>
    <col min="224" max="16384" width="0" style="1" hidden="1" customWidth="1"/>
  </cols>
  <sheetData>
    <row r="1" ht="15">
      <c r="B1" s="242" t="s">
        <v>26</v>
      </c>
    </row>
    <row r="2" spans="4:29" ht="15" thickBot="1">
      <c r="D2" s="249" t="s">
        <v>558</v>
      </c>
      <c r="E2" s="226">
        <v>1.03</v>
      </c>
      <c r="L2" s="322" t="s">
        <v>216</v>
      </c>
      <c r="M2" s="322"/>
      <c r="N2" s="323" t="s">
        <v>217</v>
      </c>
      <c r="O2" s="322"/>
      <c r="R2" s="322" t="s">
        <v>215</v>
      </c>
      <c r="S2" s="322"/>
      <c r="T2" s="324" t="s">
        <v>543</v>
      </c>
      <c r="U2" s="324"/>
      <c r="AC2" s="1" t="s">
        <v>212</v>
      </c>
    </row>
    <row r="3" spans="3:29" ht="15.75" thickBot="1">
      <c r="C3" s="246"/>
      <c r="D3" s="7"/>
      <c r="E3" s="227"/>
      <c r="F3" s="228">
        <v>0.01</v>
      </c>
      <c r="G3" s="229" t="s">
        <v>25</v>
      </c>
      <c r="H3" s="228">
        <v>0.03</v>
      </c>
      <c r="I3" s="229" t="s">
        <v>25</v>
      </c>
      <c r="J3" s="228">
        <v>0.04</v>
      </c>
      <c r="K3" s="229" t="s">
        <v>25</v>
      </c>
      <c r="L3" s="228">
        <v>0.05</v>
      </c>
      <c r="M3" s="229" t="s">
        <v>25</v>
      </c>
      <c r="N3" s="230">
        <v>0.06</v>
      </c>
      <c r="O3" s="229" t="s">
        <v>25</v>
      </c>
      <c r="P3" s="231">
        <v>0.07</v>
      </c>
      <c r="Q3" s="232" t="s">
        <v>25</v>
      </c>
      <c r="R3" s="228">
        <v>0.08</v>
      </c>
      <c r="S3" s="229" t="s">
        <v>25</v>
      </c>
      <c r="T3" s="233">
        <v>0.09</v>
      </c>
      <c r="U3" s="234" t="s">
        <v>25</v>
      </c>
      <c r="V3" s="228">
        <v>0.1</v>
      </c>
      <c r="W3" s="229" t="s">
        <v>25</v>
      </c>
      <c r="X3" s="231">
        <v>0.12</v>
      </c>
      <c r="Y3" s="232" t="s">
        <v>25</v>
      </c>
      <c r="Z3" s="231">
        <v>0.13</v>
      </c>
      <c r="AA3" s="232" t="s">
        <v>25</v>
      </c>
      <c r="AB3" s="233">
        <v>0.15</v>
      </c>
      <c r="AC3" s="234" t="s">
        <v>25</v>
      </c>
    </row>
    <row r="4" spans="1:29" ht="33" customHeight="1">
      <c r="A4" s="4"/>
      <c r="B4" s="244" t="s">
        <v>27</v>
      </c>
      <c r="C4" s="247" t="s">
        <v>28</v>
      </c>
      <c r="D4" s="241" t="s">
        <v>29</v>
      </c>
      <c r="E4" s="248" t="s">
        <v>199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9.5" customHeight="1">
      <c r="A5" s="5">
        <v>1</v>
      </c>
      <c r="B5" s="250">
        <v>16277</v>
      </c>
      <c r="C5" s="251" t="s">
        <v>235</v>
      </c>
      <c r="D5" s="252">
        <v>175.79999999999998</v>
      </c>
      <c r="E5" s="236">
        <f>CEILING(D5*$E$2/1.2,0.25)*1.2</f>
        <v>181.2</v>
      </c>
      <c r="F5" s="237">
        <f>CEILING(ROUND(E5*1.01/1.2,2),0.25)*1.2</f>
        <v>183.29999999999998</v>
      </c>
      <c r="G5" s="237">
        <f>F5/1.2</f>
        <v>152.75</v>
      </c>
      <c r="H5" s="237">
        <f>CEILING(ROUND(E5*1.03/1.2,2),0.25)*1.2</f>
        <v>186.9</v>
      </c>
      <c r="I5" s="237">
        <f>H5/1.2</f>
        <v>155.75</v>
      </c>
      <c r="J5" s="237">
        <f>CEILING(ROUND(E5*1.04/1.2,2),0.25)*1.2</f>
        <v>188.7</v>
      </c>
      <c r="K5" s="237">
        <f>J5/1.2</f>
        <v>157.25</v>
      </c>
      <c r="L5" s="237">
        <f>CEILING(ROUND(E5*1.05/1.2,2),0.25)*1.2</f>
        <v>190.5</v>
      </c>
      <c r="M5" s="237">
        <f>L5/1.2</f>
        <v>158.75</v>
      </c>
      <c r="N5" s="237">
        <f>CEILING(ROUND(E5*1.06/1.2,2),0.25)*1.2</f>
        <v>192.29999999999998</v>
      </c>
      <c r="O5" s="238">
        <f>N5/1.2</f>
        <v>160.25</v>
      </c>
      <c r="P5" s="237">
        <f>CEILING(ROUND(E5*1.07/1.2,2),0.25)*1.2</f>
        <v>194.1</v>
      </c>
      <c r="Q5" s="237">
        <f>P5/1.2</f>
        <v>161.75</v>
      </c>
      <c r="R5" s="237">
        <f>CEILING(ROUND(E5*1.08/1.2,2),0.25)*1.2</f>
        <v>195.9</v>
      </c>
      <c r="S5" s="237">
        <f>R5/1.2</f>
        <v>163.25</v>
      </c>
      <c r="T5" s="239">
        <f>CEILING(ROUND(E5*1.09/1.2,2),0.25)*1.2</f>
        <v>197.7</v>
      </c>
      <c r="U5" s="239">
        <f>T5/1.2</f>
        <v>164.75</v>
      </c>
      <c r="V5" s="237">
        <f>CEILING(ROUND(E5*1.1/1.2,2),0.25)*1.2</f>
        <v>199.5</v>
      </c>
      <c r="W5" s="237">
        <f>V5/1.2</f>
        <v>166.25</v>
      </c>
      <c r="X5" s="237">
        <f>CEILING(ROUND(E5*1.12/1.2,2),0.25)*1.2</f>
        <v>203.1</v>
      </c>
      <c r="Y5" s="237">
        <f>X5/1.2</f>
        <v>169.25</v>
      </c>
      <c r="Z5" s="237">
        <f>CEILING(ROUND(E5*1.13/1.2,2),0.25)*1.2</f>
        <v>204.9</v>
      </c>
      <c r="AA5" s="237">
        <f>Z5/1.2</f>
        <v>170.75</v>
      </c>
      <c r="AB5" s="237">
        <f>CEILING(ROUND(E5*1.15/1.2,2),0.25)*1.2</f>
        <v>208.5</v>
      </c>
      <c r="AC5" s="237">
        <f>AB5/1.2</f>
        <v>173.75</v>
      </c>
    </row>
    <row r="6" spans="1:29" ht="19.5" customHeight="1">
      <c r="A6" s="6">
        <v>2</v>
      </c>
      <c r="B6" s="250">
        <v>16278</v>
      </c>
      <c r="C6" s="251" t="s">
        <v>237</v>
      </c>
      <c r="D6" s="252">
        <v>190.2</v>
      </c>
      <c r="E6" s="236">
        <f aca="true" t="shared" si="0" ref="E6:E69">CEILING(D6*$E$2/1.2,0.25)*1.2</f>
        <v>196.2</v>
      </c>
      <c r="F6" s="237">
        <f aca="true" t="shared" si="1" ref="F6:F69">CEILING(ROUND(E6*1.01/1.2,2),0.25)*1.2</f>
        <v>198.29999999999998</v>
      </c>
      <c r="G6" s="237">
        <f aca="true" t="shared" si="2" ref="G6:G69">F6/1.2</f>
        <v>165.25</v>
      </c>
      <c r="H6" s="237">
        <f aca="true" t="shared" si="3" ref="H6:H69">CEILING(ROUND(E6*1.03/1.2,2),0.25)*1.2</f>
        <v>202.2</v>
      </c>
      <c r="I6" s="237">
        <f aca="true" t="shared" si="4" ref="I6:I69">H6/1.2</f>
        <v>168.5</v>
      </c>
      <c r="J6" s="237">
        <f aca="true" t="shared" si="5" ref="J6:J69">CEILING(ROUND(E6*1.04/1.2,2),0.25)*1.2</f>
        <v>204.29999999999998</v>
      </c>
      <c r="K6" s="237">
        <f aca="true" t="shared" si="6" ref="K6:K69">J6/1.2</f>
        <v>170.25</v>
      </c>
      <c r="L6" s="237">
        <f aca="true" t="shared" si="7" ref="L6:L69">CEILING(ROUND(E6*1.05/1.2,2),0.25)*1.2</f>
        <v>206.1</v>
      </c>
      <c r="M6" s="237">
        <f aca="true" t="shared" si="8" ref="M6:M69">L6/1.2</f>
        <v>171.75</v>
      </c>
      <c r="N6" s="237">
        <f aca="true" t="shared" si="9" ref="N6:N69">CEILING(ROUND(E6*1.06/1.2,2),0.25)*1.2</f>
        <v>208.2</v>
      </c>
      <c r="O6" s="238">
        <f aca="true" t="shared" si="10" ref="O6:O69">N6/1.2</f>
        <v>173.5</v>
      </c>
      <c r="P6" s="237">
        <f aca="true" t="shared" si="11" ref="P6:P69">CEILING(ROUND(E6*1.07/1.2,2),0.25)*1.2</f>
        <v>210</v>
      </c>
      <c r="Q6" s="237">
        <f aca="true" t="shared" si="12" ref="Q6:Q69">P6/1.2</f>
        <v>175</v>
      </c>
      <c r="R6" s="237">
        <f aca="true" t="shared" si="13" ref="R6:R69">CEILING(ROUND(E6*1.08/1.2,2),0.25)*1.2</f>
        <v>212.1</v>
      </c>
      <c r="S6" s="237">
        <f aca="true" t="shared" si="14" ref="S6:S69">R6/1.2</f>
        <v>176.75</v>
      </c>
      <c r="T6" s="239">
        <f aca="true" t="shared" si="15" ref="T6:T69">CEILING(ROUND(E6*1.09/1.2,2),0.25)*1.2</f>
        <v>213.9</v>
      </c>
      <c r="U6" s="239">
        <f aca="true" t="shared" si="16" ref="U6:U69">T6/1.2</f>
        <v>178.25</v>
      </c>
      <c r="V6" s="237">
        <f aca="true" t="shared" si="17" ref="V6:V69">CEILING(ROUND(E6*1.1/1.2,2),0.25)*1.2</f>
        <v>216</v>
      </c>
      <c r="W6" s="237">
        <f aca="true" t="shared" si="18" ref="W6:W69">V6/1.2</f>
        <v>180</v>
      </c>
      <c r="X6" s="237">
        <f aca="true" t="shared" si="19" ref="X6:X69">CEILING(ROUND(E6*1.12/1.2,2),0.25)*1.2</f>
        <v>219.9</v>
      </c>
      <c r="Y6" s="237">
        <f aca="true" t="shared" si="20" ref="Y6:Y69">X6/1.2</f>
        <v>183.25</v>
      </c>
      <c r="Z6" s="237">
        <f aca="true" t="shared" si="21" ref="Z6:Z69">CEILING(ROUND(E6*1.13/1.2,2),0.25)*1.2</f>
        <v>222</v>
      </c>
      <c r="AA6" s="237">
        <f aca="true" t="shared" si="22" ref="AA6:AA69">Z6/1.2</f>
        <v>185</v>
      </c>
      <c r="AB6" s="237">
        <f aca="true" t="shared" si="23" ref="AB6:AB69">CEILING(ROUND(E6*1.15/1.2,2),0.25)*1.2</f>
        <v>225.9</v>
      </c>
      <c r="AC6" s="237">
        <f aca="true" t="shared" si="24" ref="AC6:AC69">AB6/1.2</f>
        <v>188.25</v>
      </c>
    </row>
    <row r="7" spans="1:29" ht="19.5" customHeight="1">
      <c r="A7" s="5">
        <v>3</v>
      </c>
      <c r="B7" s="250">
        <v>1503</v>
      </c>
      <c r="C7" s="251" t="s">
        <v>238</v>
      </c>
      <c r="D7" s="252">
        <v>243.29999999999998</v>
      </c>
      <c r="E7" s="236">
        <f t="shared" si="0"/>
        <v>250.79999999999998</v>
      </c>
      <c r="F7" s="237">
        <f t="shared" si="1"/>
        <v>253.5</v>
      </c>
      <c r="G7" s="237">
        <f t="shared" si="2"/>
        <v>211.25</v>
      </c>
      <c r="H7" s="237">
        <f t="shared" si="3"/>
        <v>258.59999999999997</v>
      </c>
      <c r="I7" s="237">
        <f t="shared" si="4"/>
        <v>215.49999999999997</v>
      </c>
      <c r="J7" s="237">
        <f t="shared" si="5"/>
        <v>261</v>
      </c>
      <c r="K7" s="237">
        <f t="shared" si="6"/>
        <v>217.5</v>
      </c>
      <c r="L7" s="237">
        <f t="shared" si="7"/>
        <v>263.4</v>
      </c>
      <c r="M7" s="237">
        <f t="shared" si="8"/>
        <v>219.5</v>
      </c>
      <c r="N7" s="237">
        <f t="shared" si="9"/>
        <v>266.09999999999997</v>
      </c>
      <c r="O7" s="238">
        <f t="shared" si="10"/>
        <v>221.74999999999997</v>
      </c>
      <c r="P7" s="237">
        <f t="shared" si="11"/>
        <v>268.5</v>
      </c>
      <c r="Q7" s="237">
        <f t="shared" si="12"/>
        <v>223.75</v>
      </c>
      <c r="R7" s="237">
        <f t="shared" si="13"/>
        <v>270.9</v>
      </c>
      <c r="S7" s="237">
        <f t="shared" si="14"/>
        <v>225.75</v>
      </c>
      <c r="T7" s="239">
        <f t="shared" si="15"/>
        <v>273.59999999999997</v>
      </c>
      <c r="U7" s="239">
        <f t="shared" si="16"/>
        <v>227.99999999999997</v>
      </c>
      <c r="V7" s="237">
        <f t="shared" si="17"/>
        <v>276</v>
      </c>
      <c r="W7" s="237">
        <f t="shared" si="18"/>
        <v>230</v>
      </c>
      <c r="X7" s="237">
        <f t="shared" si="19"/>
        <v>281.09999999999997</v>
      </c>
      <c r="Y7" s="237">
        <f t="shared" si="20"/>
        <v>234.24999999999997</v>
      </c>
      <c r="Z7" s="237">
        <f t="shared" si="21"/>
        <v>283.5</v>
      </c>
      <c r="AA7" s="237">
        <f t="shared" si="22"/>
        <v>236.25</v>
      </c>
      <c r="AB7" s="237">
        <f t="shared" si="23"/>
        <v>288.59999999999997</v>
      </c>
      <c r="AC7" s="237">
        <f t="shared" si="24"/>
        <v>240.49999999999997</v>
      </c>
    </row>
    <row r="8" spans="1:29" ht="19.5" customHeight="1">
      <c r="A8" s="6">
        <v>4</v>
      </c>
      <c r="B8" s="253">
        <v>1504</v>
      </c>
      <c r="C8" s="251" t="s">
        <v>239</v>
      </c>
      <c r="D8" s="252">
        <v>257.4</v>
      </c>
      <c r="E8" s="236">
        <f t="shared" si="0"/>
        <v>265.2</v>
      </c>
      <c r="F8" s="237">
        <f t="shared" si="1"/>
        <v>267.9</v>
      </c>
      <c r="G8" s="237">
        <f t="shared" si="2"/>
        <v>223.25</v>
      </c>
      <c r="H8" s="237">
        <f t="shared" si="3"/>
        <v>273.3</v>
      </c>
      <c r="I8" s="237">
        <f t="shared" si="4"/>
        <v>227.75000000000003</v>
      </c>
      <c r="J8" s="237">
        <f t="shared" si="5"/>
        <v>276</v>
      </c>
      <c r="K8" s="237">
        <f t="shared" si="6"/>
        <v>230</v>
      </c>
      <c r="L8" s="237">
        <f t="shared" si="7"/>
        <v>278.7</v>
      </c>
      <c r="M8" s="237">
        <f t="shared" si="8"/>
        <v>232.25</v>
      </c>
      <c r="N8" s="237">
        <f t="shared" si="9"/>
        <v>281.4</v>
      </c>
      <c r="O8" s="238">
        <f t="shared" si="10"/>
        <v>234.5</v>
      </c>
      <c r="P8" s="237">
        <f t="shared" si="11"/>
        <v>283.8</v>
      </c>
      <c r="Q8" s="237">
        <f t="shared" si="12"/>
        <v>236.50000000000003</v>
      </c>
      <c r="R8" s="237">
        <f t="shared" si="13"/>
        <v>286.5</v>
      </c>
      <c r="S8" s="237">
        <f t="shared" si="14"/>
        <v>238.75</v>
      </c>
      <c r="T8" s="239">
        <f t="shared" si="15"/>
        <v>289.2</v>
      </c>
      <c r="U8" s="239">
        <f t="shared" si="16"/>
        <v>241</v>
      </c>
      <c r="V8" s="237">
        <f t="shared" si="17"/>
        <v>291.9</v>
      </c>
      <c r="W8" s="237">
        <f t="shared" si="18"/>
        <v>243.25</v>
      </c>
      <c r="X8" s="237">
        <f t="shared" si="19"/>
        <v>297.3</v>
      </c>
      <c r="Y8" s="237">
        <f t="shared" si="20"/>
        <v>247.75000000000003</v>
      </c>
      <c r="Z8" s="237">
        <f t="shared" si="21"/>
        <v>299.7</v>
      </c>
      <c r="AA8" s="237">
        <f t="shared" si="22"/>
        <v>249.75</v>
      </c>
      <c r="AB8" s="237">
        <f t="shared" si="23"/>
        <v>305.09999999999997</v>
      </c>
      <c r="AC8" s="237">
        <f t="shared" si="24"/>
        <v>254.24999999999997</v>
      </c>
    </row>
    <row r="9" spans="1:29" ht="19.5" customHeight="1">
      <c r="A9" s="5">
        <v>5</v>
      </c>
      <c r="B9" s="253">
        <v>1505</v>
      </c>
      <c r="C9" s="251" t="s">
        <v>240</v>
      </c>
      <c r="D9" s="252">
        <v>304.5</v>
      </c>
      <c r="E9" s="236">
        <f t="shared" si="0"/>
        <v>313.8</v>
      </c>
      <c r="F9" s="237">
        <f t="shared" si="1"/>
        <v>317.09999999999997</v>
      </c>
      <c r="G9" s="237">
        <f t="shared" si="2"/>
        <v>264.25</v>
      </c>
      <c r="H9" s="237">
        <f t="shared" si="3"/>
        <v>323.4</v>
      </c>
      <c r="I9" s="237">
        <f t="shared" si="4"/>
        <v>269.5</v>
      </c>
      <c r="J9" s="237">
        <f t="shared" si="5"/>
        <v>326.4</v>
      </c>
      <c r="K9" s="237">
        <f t="shared" si="6"/>
        <v>272</v>
      </c>
      <c r="L9" s="237">
        <f t="shared" si="7"/>
        <v>329.7</v>
      </c>
      <c r="M9" s="237">
        <f t="shared" si="8"/>
        <v>274.75</v>
      </c>
      <c r="N9" s="237">
        <f t="shared" si="9"/>
        <v>332.7</v>
      </c>
      <c r="O9" s="238">
        <f t="shared" si="10"/>
        <v>277.25</v>
      </c>
      <c r="P9" s="237">
        <f t="shared" si="11"/>
        <v>336</v>
      </c>
      <c r="Q9" s="237">
        <f t="shared" si="12"/>
        <v>280</v>
      </c>
      <c r="R9" s="237">
        <f t="shared" si="13"/>
        <v>339</v>
      </c>
      <c r="S9" s="237">
        <f t="shared" si="14"/>
        <v>282.5</v>
      </c>
      <c r="T9" s="239">
        <f t="shared" si="15"/>
        <v>342.3</v>
      </c>
      <c r="U9" s="239">
        <f t="shared" si="16"/>
        <v>285.25</v>
      </c>
      <c r="V9" s="237">
        <f t="shared" si="17"/>
        <v>345.3</v>
      </c>
      <c r="W9" s="237">
        <f t="shared" si="18"/>
        <v>287.75</v>
      </c>
      <c r="X9" s="237">
        <f t="shared" si="19"/>
        <v>351.59999999999997</v>
      </c>
      <c r="Y9" s="237">
        <f t="shared" si="20"/>
        <v>293</v>
      </c>
      <c r="Z9" s="237">
        <f t="shared" si="21"/>
        <v>354.59999999999997</v>
      </c>
      <c r="AA9" s="237">
        <f t="shared" si="22"/>
        <v>295.5</v>
      </c>
      <c r="AB9" s="237">
        <f t="shared" si="23"/>
        <v>360.9</v>
      </c>
      <c r="AC9" s="237">
        <f t="shared" si="24"/>
        <v>300.75</v>
      </c>
    </row>
    <row r="10" spans="1:29" ht="19.5" customHeight="1">
      <c r="A10" s="6">
        <v>6</v>
      </c>
      <c r="B10" s="253">
        <v>1506</v>
      </c>
      <c r="C10" s="251" t="s">
        <v>241</v>
      </c>
      <c r="D10" s="252">
        <v>321</v>
      </c>
      <c r="E10" s="236">
        <f t="shared" si="0"/>
        <v>330.9</v>
      </c>
      <c r="F10" s="237">
        <f t="shared" si="1"/>
        <v>334.5</v>
      </c>
      <c r="G10" s="237">
        <f t="shared" si="2"/>
        <v>278.75</v>
      </c>
      <c r="H10" s="237">
        <f t="shared" si="3"/>
        <v>341.09999999999997</v>
      </c>
      <c r="I10" s="237">
        <f t="shared" si="4"/>
        <v>284.25</v>
      </c>
      <c r="J10" s="237">
        <f t="shared" si="5"/>
        <v>344.4</v>
      </c>
      <c r="K10" s="237">
        <f t="shared" si="6"/>
        <v>287</v>
      </c>
      <c r="L10" s="237">
        <f t="shared" si="7"/>
        <v>347.7</v>
      </c>
      <c r="M10" s="237">
        <f t="shared" si="8"/>
        <v>289.75</v>
      </c>
      <c r="N10" s="237">
        <f t="shared" si="9"/>
        <v>351</v>
      </c>
      <c r="O10" s="238">
        <f t="shared" si="10"/>
        <v>292.5</v>
      </c>
      <c r="P10" s="237">
        <f t="shared" si="11"/>
        <v>354.3</v>
      </c>
      <c r="Q10" s="237">
        <f t="shared" si="12"/>
        <v>295.25</v>
      </c>
      <c r="R10" s="237">
        <f t="shared" si="13"/>
        <v>357.59999999999997</v>
      </c>
      <c r="S10" s="237">
        <f t="shared" si="14"/>
        <v>298</v>
      </c>
      <c r="T10" s="239">
        <f t="shared" si="15"/>
        <v>360.9</v>
      </c>
      <c r="U10" s="239">
        <f t="shared" si="16"/>
        <v>300.75</v>
      </c>
      <c r="V10" s="237">
        <f t="shared" si="17"/>
        <v>364.2</v>
      </c>
      <c r="W10" s="237">
        <f t="shared" si="18"/>
        <v>303.5</v>
      </c>
      <c r="X10" s="237">
        <f t="shared" si="19"/>
        <v>370.8</v>
      </c>
      <c r="Y10" s="237">
        <f t="shared" si="20"/>
        <v>309</v>
      </c>
      <c r="Z10" s="237">
        <f t="shared" si="21"/>
        <v>374.09999999999997</v>
      </c>
      <c r="AA10" s="237">
        <f t="shared" si="22"/>
        <v>311.75</v>
      </c>
      <c r="AB10" s="237">
        <f t="shared" si="23"/>
        <v>380.7</v>
      </c>
      <c r="AC10" s="237">
        <f t="shared" si="24"/>
        <v>317.25</v>
      </c>
    </row>
    <row r="11" spans="1:29" ht="19.5" customHeight="1">
      <c r="A11" s="5">
        <v>7</v>
      </c>
      <c r="B11" s="253">
        <v>1507</v>
      </c>
      <c r="C11" s="251" t="s">
        <v>242</v>
      </c>
      <c r="D11" s="252">
        <v>463.2</v>
      </c>
      <c r="E11" s="236">
        <f t="shared" si="0"/>
        <v>477.29999999999995</v>
      </c>
      <c r="F11" s="237">
        <f t="shared" si="1"/>
        <v>482.09999999999997</v>
      </c>
      <c r="G11" s="237">
        <f t="shared" si="2"/>
        <v>401.75</v>
      </c>
      <c r="H11" s="237">
        <f t="shared" si="3"/>
        <v>491.7</v>
      </c>
      <c r="I11" s="237">
        <f t="shared" si="4"/>
        <v>409.75</v>
      </c>
      <c r="J11" s="237">
        <f t="shared" si="5"/>
        <v>496.5</v>
      </c>
      <c r="K11" s="237">
        <f t="shared" si="6"/>
        <v>413.75</v>
      </c>
      <c r="L11" s="237">
        <f t="shared" si="7"/>
        <v>501.29999999999995</v>
      </c>
      <c r="M11" s="237">
        <f t="shared" si="8"/>
        <v>417.75</v>
      </c>
      <c r="N11" s="237">
        <f t="shared" si="9"/>
        <v>506.09999999999997</v>
      </c>
      <c r="O11" s="238">
        <f t="shared" si="10"/>
        <v>421.75</v>
      </c>
      <c r="P11" s="237">
        <f t="shared" si="11"/>
        <v>510.9</v>
      </c>
      <c r="Q11" s="237">
        <f t="shared" si="12"/>
        <v>425.75</v>
      </c>
      <c r="R11" s="237">
        <f t="shared" si="13"/>
        <v>515.6999999999999</v>
      </c>
      <c r="S11" s="237">
        <f t="shared" si="14"/>
        <v>429.74999999999994</v>
      </c>
      <c r="T11" s="239">
        <f t="shared" si="15"/>
        <v>520.5</v>
      </c>
      <c r="U11" s="239">
        <f t="shared" si="16"/>
        <v>433.75</v>
      </c>
      <c r="V11" s="237">
        <f t="shared" si="17"/>
        <v>525.3</v>
      </c>
      <c r="W11" s="237">
        <f t="shared" si="18"/>
        <v>437.75</v>
      </c>
      <c r="X11" s="237">
        <f t="shared" si="19"/>
        <v>534.6</v>
      </c>
      <c r="Y11" s="237">
        <f t="shared" si="20"/>
        <v>445.50000000000006</v>
      </c>
      <c r="Z11" s="237">
        <f t="shared" si="21"/>
        <v>539.4</v>
      </c>
      <c r="AA11" s="237">
        <f t="shared" si="22"/>
        <v>449.5</v>
      </c>
      <c r="AB11" s="237">
        <f t="shared" si="23"/>
        <v>549</v>
      </c>
      <c r="AC11" s="237">
        <f t="shared" si="24"/>
        <v>457.5</v>
      </c>
    </row>
    <row r="12" spans="1:29" ht="19.5" customHeight="1">
      <c r="A12" s="6">
        <v>8</v>
      </c>
      <c r="B12" s="253">
        <v>1508</v>
      </c>
      <c r="C12" s="251" t="s">
        <v>243</v>
      </c>
      <c r="D12" s="252">
        <v>480.9</v>
      </c>
      <c r="E12" s="236">
        <f t="shared" si="0"/>
        <v>495.59999999999997</v>
      </c>
      <c r="F12" s="237">
        <f t="shared" si="1"/>
        <v>500.7</v>
      </c>
      <c r="G12" s="237">
        <f t="shared" si="2"/>
        <v>417.25</v>
      </c>
      <c r="H12" s="237">
        <f t="shared" si="3"/>
        <v>510.59999999999997</v>
      </c>
      <c r="I12" s="237">
        <f t="shared" si="4"/>
        <v>425.5</v>
      </c>
      <c r="J12" s="237">
        <f t="shared" si="5"/>
        <v>515.6999999999999</v>
      </c>
      <c r="K12" s="237">
        <f t="shared" si="6"/>
        <v>429.74999999999994</v>
      </c>
      <c r="L12" s="237">
        <f t="shared" si="7"/>
        <v>520.5</v>
      </c>
      <c r="M12" s="237">
        <f t="shared" si="8"/>
        <v>433.75</v>
      </c>
      <c r="N12" s="237">
        <f t="shared" si="9"/>
        <v>525.6</v>
      </c>
      <c r="O12" s="238">
        <f t="shared" si="10"/>
        <v>438.00000000000006</v>
      </c>
      <c r="P12" s="237">
        <f t="shared" si="11"/>
        <v>530.4</v>
      </c>
      <c r="Q12" s="237">
        <f t="shared" si="12"/>
        <v>442</v>
      </c>
      <c r="R12" s="237">
        <f t="shared" si="13"/>
        <v>535.5</v>
      </c>
      <c r="S12" s="237">
        <f t="shared" si="14"/>
        <v>446.25</v>
      </c>
      <c r="T12" s="239">
        <f t="shared" si="15"/>
        <v>540.3</v>
      </c>
      <c r="U12" s="239">
        <f t="shared" si="16"/>
        <v>450.25</v>
      </c>
      <c r="V12" s="237">
        <f t="shared" si="17"/>
        <v>545.4</v>
      </c>
      <c r="W12" s="237">
        <f t="shared" si="18"/>
        <v>454.5</v>
      </c>
      <c r="X12" s="237">
        <f t="shared" si="19"/>
        <v>555.3</v>
      </c>
      <c r="Y12" s="237">
        <f t="shared" si="20"/>
        <v>462.75</v>
      </c>
      <c r="Z12" s="237">
        <f t="shared" si="21"/>
        <v>560.1</v>
      </c>
      <c r="AA12" s="237">
        <f t="shared" si="22"/>
        <v>466.75000000000006</v>
      </c>
      <c r="AB12" s="237">
        <f t="shared" si="23"/>
        <v>570</v>
      </c>
      <c r="AC12" s="237">
        <f t="shared" si="24"/>
        <v>475</v>
      </c>
    </row>
    <row r="13" spans="1:29" ht="19.5" customHeight="1">
      <c r="A13" s="5">
        <v>9</v>
      </c>
      <c r="B13" s="253">
        <v>16760</v>
      </c>
      <c r="C13" s="251" t="s">
        <v>559</v>
      </c>
      <c r="D13" s="252">
        <v>218.1</v>
      </c>
      <c r="E13" s="236">
        <f t="shared" si="0"/>
        <v>224.7</v>
      </c>
      <c r="F13" s="237">
        <f t="shared" si="1"/>
        <v>227.1</v>
      </c>
      <c r="G13" s="237">
        <f t="shared" si="2"/>
        <v>189.25</v>
      </c>
      <c r="H13" s="237">
        <f t="shared" si="3"/>
        <v>231.6</v>
      </c>
      <c r="I13" s="237">
        <f t="shared" si="4"/>
        <v>193</v>
      </c>
      <c r="J13" s="237">
        <f t="shared" si="5"/>
        <v>233.7</v>
      </c>
      <c r="K13" s="237">
        <f t="shared" si="6"/>
        <v>194.75</v>
      </c>
      <c r="L13" s="237">
        <f t="shared" si="7"/>
        <v>236.1</v>
      </c>
      <c r="M13" s="237">
        <f t="shared" si="8"/>
        <v>196.75</v>
      </c>
      <c r="N13" s="237">
        <f t="shared" si="9"/>
        <v>238.2</v>
      </c>
      <c r="O13" s="238">
        <f t="shared" si="10"/>
        <v>198.5</v>
      </c>
      <c r="P13" s="237">
        <f t="shared" si="11"/>
        <v>240.6</v>
      </c>
      <c r="Q13" s="237">
        <f t="shared" si="12"/>
        <v>200.5</v>
      </c>
      <c r="R13" s="237">
        <f t="shared" si="13"/>
        <v>242.7</v>
      </c>
      <c r="S13" s="237">
        <f t="shared" si="14"/>
        <v>202.25</v>
      </c>
      <c r="T13" s="239">
        <f t="shared" si="15"/>
        <v>245.1</v>
      </c>
      <c r="U13" s="239">
        <f t="shared" si="16"/>
        <v>204.25</v>
      </c>
      <c r="V13" s="237">
        <f t="shared" si="17"/>
        <v>247.2</v>
      </c>
      <c r="W13" s="237">
        <f t="shared" si="18"/>
        <v>206</v>
      </c>
      <c r="X13" s="237">
        <f t="shared" si="19"/>
        <v>251.7</v>
      </c>
      <c r="Y13" s="237">
        <f t="shared" si="20"/>
        <v>209.75</v>
      </c>
      <c r="Z13" s="237">
        <f t="shared" si="21"/>
        <v>254.1</v>
      </c>
      <c r="AA13" s="237">
        <f t="shared" si="22"/>
        <v>211.75</v>
      </c>
      <c r="AB13" s="237">
        <f t="shared" si="23"/>
        <v>258.59999999999997</v>
      </c>
      <c r="AC13" s="237">
        <f t="shared" si="24"/>
        <v>215.49999999999997</v>
      </c>
    </row>
    <row r="14" spans="1:29" ht="19.5" customHeight="1">
      <c r="A14" s="6">
        <v>10</v>
      </c>
      <c r="B14" s="253">
        <v>16761</v>
      </c>
      <c r="C14" s="251" t="s">
        <v>560</v>
      </c>
      <c r="D14" s="252">
        <v>232.2</v>
      </c>
      <c r="E14" s="236">
        <f t="shared" si="0"/>
        <v>239.39999999999998</v>
      </c>
      <c r="F14" s="237">
        <f t="shared" si="1"/>
        <v>241.79999999999998</v>
      </c>
      <c r="G14" s="237">
        <f t="shared" si="2"/>
        <v>201.5</v>
      </c>
      <c r="H14" s="237">
        <f t="shared" si="3"/>
        <v>246.6</v>
      </c>
      <c r="I14" s="237">
        <f t="shared" si="4"/>
        <v>205.5</v>
      </c>
      <c r="J14" s="237">
        <f t="shared" si="5"/>
        <v>249</v>
      </c>
      <c r="K14" s="237">
        <f t="shared" si="6"/>
        <v>207.5</v>
      </c>
      <c r="L14" s="237">
        <f t="shared" si="7"/>
        <v>251.39999999999998</v>
      </c>
      <c r="M14" s="237">
        <f t="shared" si="8"/>
        <v>209.5</v>
      </c>
      <c r="N14" s="237">
        <f t="shared" si="9"/>
        <v>253.79999999999998</v>
      </c>
      <c r="O14" s="238">
        <f t="shared" si="10"/>
        <v>211.5</v>
      </c>
      <c r="P14" s="237">
        <f t="shared" si="11"/>
        <v>256.2</v>
      </c>
      <c r="Q14" s="237">
        <f t="shared" si="12"/>
        <v>213.5</v>
      </c>
      <c r="R14" s="237">
        <f t="shared" si="13"/>
        <v>258.59999999999997</v>
      </c>
      <c r="S14" s="237">
        <f t="shared" si="14"/>
        <v>215.49999999999997</v>
      </c>
      <c r="T14" s="239">
        <f t="shared" si="15"/>
        <v>261</v>
      </c>
      <c r="U14" s="239">
        <f t="shared" si="16"/>
        <v>217.5</v>
      </c>
      <c r="V14" s="237">
        <f t="shared" si="17"/>
        <v>263.4</v>
      </c>
      <c r="W14" s="237">
        <f t="shared" si="18"/>
        <v>219.5</v>
      </c>
      <c r="X14" s="237">
        <f t="shared" si="19"/>
        <v>268.2</v>
      </c>
      <c r="Y14" s="237">
        <f t="shared" si="20"/>
        <v>223.5</v>
      </c>
      <c r="Z14" s="237">
        <f t="shared" si="21"/>
        <v>270.59999999999997</v>
      </c>
      <c r="AA14" s="237">
        <f t="shared" si="22"/>
        <v>225.49999999999997</v>
      </c>
      <c r="AB14" s="237">
        <f t="shared" si="23"/>
        <v>275.4</v>
      </c>
      <c r="AC14" s="237">
        <f t="shared" si="24"/>
        <v>229.5</v>
      </c>
    </row>
    <row r="15" spans="1:29" ht="19.5" customHeight="1">
      <c r="A15" s="5">
        <v>11</v>
      </c>
      <c r="B15" s="253">
        <v>14495</v>
      </c>
      <c r="C15" s="251" t="s">
        <v>561</v>
      </c>
      <c r="D15" s="252">
        <v>271.8</v>
      </c>
      <c r="E15" s="236">
        <f t="shared" si="0"/>
        <v>280.2</v>
      </c>
      <c r="F15" s="237">
        <f t="shared" si="1"/>
        <v>283.2</v>
      </c>
      <c r="G15" s="237">
        <f t="shared" si="2"/>
        <v>236</v>
      </c>
      <c r="H15" s="237">
        <f t="shared" si="3"/>
        <v>288.9</v>
      </c>
      <c r="I15" s="237">
        <f t="shared" si="4"/>
        <v>240.75</v>
      </c>
      <c r="J15" s="237">
        <f t="shared" si="5"/>
        <v>291.59999999999997</v>
      </c>
      <c r="K15" s="237">
        <f t="shared" si="6"/>
        <v>242.99999999999997</v>
      </c>
      <c r="L15" s="237">
        <f t="shared" si="7"/>
        <v>294.3</v>
      </c>
      <c r="M15" s="237">
        <f t="shared" si="8"/>
        <v>245.25000000000003</v>
      </c>
      <c r="N15" s="237">
        <f t="shared" si="9"/>
        <v>297.3</v>
      </c>
      <c r="O15" s="238">
        <f t="shared" si="10"/>
        <v>247.75000000000003</v>
      </c>
      <c r="P15" s="237">
        <f t="shared" si="11"/>
        <v>300</v>
      </c>
      <c r="Q15" s="237">
        <f t="shared" si="12"/>
        <v>250</v>
      </c>
      <c r="R15" s="237">
        <f t="shared" si="13"/>
        <v>302.7</v>
      </c>
      <c r="S15" s="237">
        <f t="shared" si="14"/>
        <v>252.25</v>
      </c>
      <c r="T15" s="239">
        <f t="shared" si="15"/>
        <v>305.7</v>
      </c>
      <c r="U15" s="239">
        <f t="shared" si="16"/>
        <v>254.75</v>
      </c>
      <c r="V15" s="237">
        <f t="shared" si="17"/>
        <v>308.4</v>
      </c>
      <c r="W15" s="237">
        <f t="shared" si="18"/>
        <v>257</v>
      </c>
      <c r="X15" s="237">
        <f t="shared" si="19"/>
        <v>314.09999999999997</v>
      </c>
      <c r="Y15" s="237">
        <f t="shared" si="20"/>
        <v>261.75</v>
      </c>
      <c r="Z15" s="237">
        <f t="shared" si="21"/>
        <v>316.8</v>
      </c>
      <c r="AA15" s="237">
        <f t="shared" si="22"/>
        <v>264</v>
      </c>
      <c r="AB15" s="237">
        <f t="shared" si="23"/>
        <v>322.5</v>
      </c>
      <c r="AC15" s="237">
        <f t="shared" si="24"/>
        <v>268.75</v>
      </c>
    </row>
    <row r="16" spans="1:29" ht="19.5" customHeight="1">
      <c r="A16" s="6">
        <v>12</v>
      </c>
      <c r="B16" s="253">
        <v>1498</v>
      </c>
      <c r="C16" s="251" t="s">
        <v>562</v>
      </c>
      <c r="D16" s="252">
        <v>285.9</v>
      </c>
      <c r="E16" s="236">
        <f t="shared" si="0"/>
        <v>294.59999999999997</v>
      </c>
      <c r="F16" s="237">
        <f t="shared" si="1"/>
        <v>297.59999999999997</v>
      </c>
      <c r="G16" s="237">
        <f t="shared" si="2"/>
        <v>247.99999999999997</v>
      </c>
      <c r="H16" s="237">
        <f t="shared" si="3"/>
        <v>303.59999999999997</v>
      </c>
      <c r="I16" s="237">
        <f t="shared" si="4"/>
        <v>252.99999999999997</v>
      </c>
      <c r="J16" s="237">
        <f t="shared" si="5"/>
        <v>306.59999999999997</v>
      </c>
      <c r="K16" s="237">
        <f t="shared" si="6"/>
        <v>255.49999999999997</v>
      </c>
      <c r="L16" s="237">
        <f t="shared" si="7"/>
        <v>309.59999999999997</v>
      </c>
      <c r="M16" s="237">
        <f t="shared" si="8"/>
        <v>258</v>
      </c>
      <c r="N16" s="237">
        <f t="shared" si="9"/>
        <v>312.3</v>
      </c>
      <c r="O16" s="238">
        <f t="shared" si="10"/>
        <v>260.25</v>
      </c>
      <c r="P16" s="237">
        <f t="shared" si="11"/>
        <v>315.3</v>
      </c>
      <c r="Q16" s="237">
        <f t="shared" si="12"/>
        <v>262.75</v>
      </c>
      <c r="R16" s="237">
        <f t="shared" si="13"/>
        <v>318.3</v>
      </c>
      <c r="S16" s="237">
        <f t="shared" si="14"/>
        <v>265.25</v>
      </c>
      <c r="T16" s="239">
        <f t="shared" si="15"/>
        <v>321.3</v>
      </c>
      <c r="U16" s="239">
        <f t="shared" si="16"/>
        <v>267.75</v>
      </c>
      <c r="V16" s="237">
        <f t="shared" si="17"/>
        <v>324.3</v>
      </c>
      <c r="W16" s="237">
        <f t="shared" si="18"/>
        <v>270.25</v>
      </c>
      <c r="X16" s="237">
        <f t="shared" si="19"/>
        <v>330</v>
      </c>
      <c r="Y16" s="237">
        <f t="shared" si="20"/>
        <v>275</v>
      </c>
      <c r="Z16" s="237">
        <f t="shared" si="21"/>
        <v>333</v>
      </c>
      <c r="AA16" s="237">
        <f t="shared" si="22"/>
        <v>277.5</v>
      </c>
      <c r="AB16" s="237">
        <f t="shared" si="23"/>
        <v>339</v>
      </c>
      <c r="AC16" s="237">
        <f t="shared" si="24"/>
        <v>282.5</v>
      </c>
    </row>
    <row r="17" spans="1:29" ht="19.5" customHeight="1">
      <c r="A17" s="5">
        <v>13</v>
      </c>
      <c r="B17" s="253">
        <v>1499</v>
      </c>
      <c r="C17" s="251" t="s">
        <v>563</v>
      </c>
      <c r="D17" s="252">
        <v>331.5</v>
      </c>
      <c r="E17" s="236">
        <f t="shared" si="0"/>
        <v>341.7</v>
      </c>
      <c r="F17" s="237">
        <f t="shared" si="1"/>
        <v>345.3</v>
      </c>
      <c r="G17" s="237">
        <f t="shared" si="2"/>
        <v>287.75</v>
      </c>
      <c r="H17" s="237">
        <f t="shared" si="3"/>
        <v>352.2</v>
      </c>
      <c r="I17" s="237">
        <f t="shared" si="4"/>
        <v>293.5</v>
      </c>
      <c r="J17" s="237">
        <f t="shared" si="5"/>
        <v>355.5</v>
      </c>
      <c r="K17" s="237">
        <f t="shared" si="6"/>
        <v>296.25</v>
      </c>
      <c r="L17" s="237">
        <f t="shared" si="7"/>
        <v>358.8</v>
      </c>
      <c r="M17" s="237">
        <f t="shared" si="8"/>
        <v>299</v>
      </c>
      <c r="N17" s="237">
        <f t="shared" si="9"/>
        <v>362.4</v>
      </c>
      <c r="O17" s="238">
        <f t="shared" si="10"/>
        <v>302</v>
      </c>
      <c r="P17" s="237">
        <f t="shared" si="11"/>
        <v>365.7</v>
      </c>
      <c r="Q17" s="237">
        <f t="shared" si="12"/>
        <v>304.75</v>
      </c>
      <c r="R17" s="237">
        <f t="shared" si="13"/>
        <v>369.3</v>
      </c>
      <c r="S17" s="237">
        <f t="shared" si="14"/>
        <v>307.75</v>
      </c>
      <c r="T17" s="239">
        <f t="shared" si="15"/>
        <v>372.59999999999997</v>
      </c>
      <c r="U17" s="239">
        <f t="shared" si="16"/>
        <v>310.5</v>
      </c>
      <c r="V17" s="237">
        <f t="shared" si="17"/>
        <v>375.9</v>
      </c>
      <c r="W17" s="237">
        <f t="shared" si="18"/>
        <v>313.25</v>
      </c>
      <c r="X17" s="237">
        <f t="shared" si="19"/>
        <v>382.8</v>
      </c>
      <c r="Y17" s="237">
        <f t="shared" si="20"/>
        <v>319</v>
      </c>
      <c r="Z17" s="237">
        <f t="shared" si="21"/>
        <v>386.4</v>
      </c>
      <c r="AA17" s="237">
        <f t="shared" si="22"/>
        <v>322</v>
      </c>
      <c r="AB17" s="237">
        <f t="shared" si="23"/>
        <v>393</v>
      </c>
      <c r="AC17" s="237">
        <f t="shared" si="24"/>
        <v>327.5</v>
      </c>
    </row>
    <row r="18" spans="1:29" ht="19.5" customHeight="1">
      <c r="A18" s="6">
        <v>14</v>
      </c>
      <c r="B18" s="253">
        <v>1500</v>
      </c>
      <c r="C18" s="251" t="s">
        <v>564</v>
      </c>
      <c r="D18" s="252">
        <v>348.3</v>
      </c>
      <c r="E18" s="236">
        <f t="shared" si="0"/>
        <v>358.8</v>
      </c>
      <c r="F18" s="237">
        <f t="shared" si="1"/>
        <v>362.4</v>
      </c>
      <c r="G18" s="237">
        <f t="shared" si="2"/>
        <v>302</v>
      </c>
      <c r="H18" s="237">
        <f t="shared" si="3"/>
        <v>369.59999999999997</v>
      </c>
      <c r="I18" s="237">
        <f t="shared" si="4"/>
        <v>308</v>
      </c>
      <c r="J18" s="237">
        <f t="shared" si="5"/>
        <v>373.2</v>
      </c>
      <c r="K18" s="237">
        <f t="shared" si="6"/>
        <v>311</v>
      </c>
      <c r="L18" s="237">
        <f t="shared" si="7"/>
        <v>376.8</v>
      </c>
      <c r="M18" s="237">
        <f t="shared" si="8"/>
        <v>314</v>
      </c>
      <c r="N18" s="237">
        <f t="shared" si="9"/>
        <v>380.4</v>
      </c>
      <c r="O18" s="238">
        <f t="shared" si="10"/>
        <v>317</v>
      </c>
      <c r="P18" s="237">
        <f t="shared" si="11"/>
        <v>384</v>
      </c>
      <c r="Q18" s="237">
        <f t="shared" si="12"/>
        <v>320</v>
      </c>
      <c r="R18" s="237">
        <f t="shared" si="13"/>
        <v>387.59999999999997</v>
      </c>
      <c r="S18" s="237">
        <f t="shared" si="14"/>
        <v>323</v>
      </c>
      <c r="T18" s="239">
        <f t="shared" si="15"/>
        <v>391.2</v>
      </c>
      <c r="U18" s="239">
        <f t="shared" si="16"/>
        <v>326</v>
      </c>
      <c r="V18" s="237">
        <f t="shared" si="17"/>
        <v>394.8</v>
      </c>
      <c r="W18" s="237">
        <f t="shared" si="18"/>
        <v>329</v>
      </c>
      <c r="X18" s="237">
        <f t="shared" si="19"/>
        <v>402</v>
      </c>
      <c r="Y18" s="237">
        <f t="shared" si="20"/>
        <v>335</v>
      </c>
      <c r="Z18" s="237">
        <f t="shared" si="21"/>
        <v>405.59999999999997</v>
      </c>
      <c r="AA18" s="237">
        <f t="shared" si="22"/>
        <v>338</v>
      </c>
      <c r="AB18" s="237">
        <f t="shared" si="23"/>
        <v>412.8</v>
      </c>
      <c r="AC18" s="237">
        <f t="shared" si="24"/>
        <v>344</v>
      </c>
    </row>
    <row r="19" spans="1:29" ht="19.5" customHeight="1">
      <c r="A19" s="5">
        <v>15</v>
      </c>
      <c r="B19" s="253">
        <v>1491</v>
      </c>
      <c r="C19" s="251" t="s">
        <v>246</v>
      </c>
      <c r="D19" s="252">
        <v>204.29999999999998</v>
      </c>
      <c r="E19" s="236">
        <f t="shared" si="0"/>
        <v>210.6</v>
      </c>
      <c r="F19" s="237">
        <f t="shared" si="1"/>
        <v>213</v>
      </c>
      <c r="G19" s="237">
        <f t="shared" si="2"/>
        <v>177.5</v>
      </c>
      <c r="H19" s="237">
        <f t="shared" si="3"/>
        <v>217.2</v>
      </c>
      <c r="I19" s="237">
        <f t="shared" si="4"/>
        <v>181</v>
      </c>
      <c r="J19" s="237">
        <f t="shared" si="5"/>
        <v>219.29999999999998</v>
      </c>
      <c r="K19" s="237">
        <f t="shared" si="6"/>
        <v>182.75</v>
      </c>
      <c r="L19" s="237">
        <f t="shared" si="7"/>
        <v>221.4</v>
      </c>
      <c r="M19" s="237">
        <f t="shared" si="8"/>
        <v>184.5</v>
      </c>
      <c r="N19" s="237">
        <f t="shared" si="9"/>
        <v>223.5</v>
      </c>
      <c r="O19" s="238">
        <f t="shared" si="10"/>
        <v>186.25</v>
      </c>
      <c r="P19" s="237">
        <f t="shared" si="11"/>
        <v>225.6</v>
      </c>
      <c r="Q19" s="237">
        <f t="shared" si="12"/>
        <v>188</v>
      </c>
      <c r="R19" s="237">
        <f t="shared" si="13"/>
        <v>227.7</v>
      </c>
      <c r="S19" s="237">
        <f t="shared" si="14"/>
        <v>189.75</v>
      </c>
      <c r="T19" s="239">
        <f t="shared" si="15"/>
        <v>229.79999999999998</v>
      </c>
      <c r="U19" s="239">
        <f t="shared" si="16"/>
        <v>191.5</v>
      </c>
      <c r="V19" s="237">
        <f t="shared" si="17"/>
        <v>231.89999999999998</v>
      </c>
      <c r="W19" s="237">
        <f t="shared" si="18"/>
        <v>193.25</v>
      </c>
      <c r="X19" s="237">
        <f t="shared" si="19"/>
        <v>236.1</v>
      </c>
      <c r="Y19" s="237">
        <f t="shared" si="20"/>
        <v>196.75</v>
      </c>
      <c r="Z19" s="237">
        <f t="shared" si="21"/>
        <v>238.2</v>
      </c>
      <c r="AA19" s="237">
        <f t="shared" si="22"/>
        <v>198.5</v>
      </c>
      <c r="AB19" s="237">
        <f t="shared" si="23"/>
        <v>242.39999999999998</v>
      </c>
      <c r="AC19" s="237">
        <f t="shared" si="24"/>
        <v>202</v>
      </c>
    </row>
    <row r="20" spans="1:29" ht="19.5" customHeight="1">
      <c r="A20" s="6">
        <v>16</v>
      </c>
      <c r="B20" s="253">
        <v>1492</v>
      </c>
      <c r="C20" s="251" t="s">
        <v>247</v>
      </c>
      <c r="D20" s="252">
        <v>218.4</v>
      </c>
      <c r="E20" s="236">
        <f t="shared" si="0"/>
        <v>225</v>
      </c>
      <c r="F20" s="237">
        <f t="shared" si="1"/>
        <v>227.4</v>
      </c>
      <c r="G20" s="237">
        <f t="shared" si="2"/>
        <v>189.5</v>
      </c>
      <c r="H20" s="237">
        <f t="shared" si="3"/>
        <v>231.89999999999998</v>
      </c>
      <c r="I20" s="237">
        <f t="shared" si="4"/>
        <v>193.25</v>
      </c>
      <c r="J20" s="237">
        <f t="shared" si="5"/>
        <v>234</v>
      </c>
      <c r="K20" s="237">
        <f t="shared" si="6"/>
        <v>195</v>
      </c>
      <c r="L20" s="237">
        <f t="shared" si="7"/>
        <v>236.39999999999998</v>
      </c>
      <c r="M20" s="237">
        <f t="shared" si="8"/>
        <v>197</v>
      </c>
      <c r="N20" s="237">
        <f t="shared" si="9"/>
        <v>238.5</v>
      </c>
      <c r="O20" s="238">
        <f t="shared" si="10"/>
        <v>198.75</v>
      </c>
      <c r="P20" s="237">
        <f t="shared" si="11"/>
        <v>240.89999999999998</v>
      </c>
      <c r="Q20" s="237">
        <f t="shared" si="12"/>
        <v>200.75</v>
      </c>
      <c r="R20" s="237">
        <f t="shared" si="13"/>
        <v>243</v>
      </c>
      <c r="S20" s="237">
        <f t="shared" si="14"/>
        <v>202.5</v>
      </c>
      <c r="T20" s="239">
        <f t="shared" si="15"/>
        <v>245.39999999999998</v>
      </c>
      <c r="U20" s="239">
        <f t="shared" si="16"/>
        <v>204.5</v>
      </c>
      <c r="V20" s="237">
        <f t="shared" si="17"/>
        <v>247.5</v>
      </c>
      <c r="W20" s="237">
        <f t="shared" si="18"/>
        <v>206.25</v>
      </c>
      <c r="X20" s="237">
        <f t="shared" si="19"/>
        <v>252</v>
      </c>
      <c r="Y20" s="237">
        <f t="shared" si="20"/>
        <v>210</v>
      </c>
      <c r="Z20" s="237">
        <f t="shared" si="21"/>
        <v>254.39999999999998</v>
      </c>
      <c r="AA20" s="237">
        <f t="shared" si="22"/>
        <v>212</v>
      </c>
      <c r="AB20" s="237">
        <f t="shared" si="23"/>
        <v>258.9</v>
      </c>
      <c r="AC20" s="237">
        <f t="shared" si="24"/>
        <v>215.75</v>
      </c>
    </row>
    <row r="21" spans="1:29" ht="19.5" customHeight="1">
      <c r="A21" s="5">
        <v>17</v>
      </c>
      <c r="B21" s="253">
        <v>1493</v>
      </c>
      <c r="C21" s="251" t="s">
        <v>248</v>
      </c>
      <c r="D21" s="252">
        <v>277.2</v>
      </c>
      <c r="E21" s="236">
        <f t="shared" si="0"/>
        <v>285.59999999999997</v>
      </c>
      <c r="F21" s="237">
        <f t="shared" si="1"/>
        <v>288.59999999999997</v>
      </c>
      <c r="G21" s="237">
        <f t="shared" si="2"/>
        <v>240.49999999999997</v>
      </c>
      <c r="H21" s="237">
        <f t="shared" si="3"/>
        <v>294.3</v>
      </c>
      <c r="I21" s="237">
        <f t="shared" si="4"/>
        <v>245.25000000000003</v>
      </c>
      <c r="J21" s="237">
        <f t="shared" si="5"/>
        <v>297.3</v>
      </c>
      <c r="K21" s="237">
        <f t="shared" si="6"/>
        <v>247.75000000000003</v>
      </c>
      <c r="L21" s="237">
        <f t="shared" si="7"/>
        <v>300</v>
      </c>
      <c r="M21" s="237">
        <f t="shared" si="8"/>
        <v>250</v>
      </c>
      <c r="N21" s="237">
        <f t="shared" si="9"/>
        <v>303</v>
      </c>
      <c r="O21" s="238">
        <f t="shared" si="10"/>
        <v>252.5</v>
      </c>
      <c r="P21" s="237">
        <f t="shared" si="11"/>
        <v>305.7</v>
      </c>
      <c r="Q21" s="237">
        <f t="shared" si="12"/>
        <v>254.75</v>
      </c>
      <c r="R21" s="237">
        <f t="shared" si="13"/>
        <v>308.7</v>
      </c>
      <c r="S21" s="237">
        <f t="shared" si="14"/>
        <v>257.25</v>
      </c>
      <c r="T21" s="239">
        <f t="shared" si="15"/>
        <v>311.4</v>
      </c>
      <c r="U21" s="239">
        <f t="shared" si="16"/>
        <v>259.5</v>
      </c>
      <c r="V21" s="237">
        <f t="shared" si="17"/>
        <v>314.4</v>
      </c>
      <c r="W21" s="237">
        <f t="shared" si="18"/>
        <v>262</v>
      </c>
      <c r="X21" s="237">
        <f t="shared" si="19"/>
        <v>320.09999999999997</v>
      </c>
      <c r="Y21" s="237">
        <f t="shared" si="20"/>
        <v>266.75</v>
      </c>
      <c r="Z21" s="237">
        <f t="shared" si="21"/>
        <v>322.8</v>
      </c>
      <c r="AA21" s="237">
        <f t="shared" si="22"/>
        <v>269</v>
      </c>
      <c r="AB21" s="237">
        <f t="shared" si="23"/>
        <v>328.5</v>
      </c>
      <c r="AC21" s="237">
        <f t="shared" si="24"/>
        <v>273.75</v>
      </c>
    </row>
    <row r="22" spans="1:29" ht="19.5" customHeight="1">
      <c r="A22" s="6">
        <v>18</v>
      </c>
      <c r="B22" s="253">
        <v>1494</v>
      </c>
      <c r="C22" s="251" t="s">
        <v>249</v>
      </c>
      <c r="D22" s="252">
        <v>294</v>
      </c>
      <c r="E22" s="236">
        <f t="shared" si="0"/>
        <v>303</v>
      </c>
      <c r="F22" s="237">
        <f t="shared" si="1"/>
        <v>306.3</v>
      </c>
      <c r="G22" s="237">
        <f t="shared" si="2"/>
        <v>255.25000000000003</v>
      </c>
      <c r="H22" s="237">
        <f t="shared" si="3"/>
        <v>312.3</v>
      </c>
      <c r="I22" s="237">
        <f t="shared" si="4"/>
        <v>260.25</v>
      </c>
      <c r="J22" s="237">
        <f t="shared" si="5"/>
        <v>315.3</v>
      </c>
      <c r="K22" s="237">
        <f t="shared" si="6"/>
        <v>262.75</v>
      </c>
      <c r="L22" s="237">
        <f t="shared" si="7"/>
        <v>318.3</v>
      </c>
      <c r="M22" s="237">
        <f t="shared" si="8"/>
        <v>265.25</v>
      </c>
      <c r="N22" s="237">
        <f t="shared" si="9"/>
        <v>321.3</v>
      </c>
      <c r="O22" s="238">
        <f t="shared" si="10"/>
        <v>267.75</v>
      </c>
      <c r="P22" s="237">
        <f t="shared" si="11"/>
        <v>324.3</v>
      </c>
      <c r="Q22" s="237">
        <f t="shared" si="12"/>
        <v>270.25</v>
      </c>
      <c r="R22" s="237">
        <f t="shared" si="13"/>
        <v>327.3</v>
      </c>
      <c r="S22" s="237">
        <f t="shared" si="14"/>
        <v>272.75</v>
      </c>
      <c r="T22" s="239">
        <f t="shared" si="15"/>
        <v>330.3</v>
      </c>
      <c r="U22" s="239">
        <f t="shared" si="16"/>
        <v>275.25</v>
      </c>
      <c r="V22" s="237">
        <f t="shared" si="17"/>
        <v>333.3</v>
      </c>
      <c r="W22" s="237">
        <f t="shared" si="18"/>
        <v>277.75</v>
      </c>
      <c r="X22" s="237">
        <f t="shared" si="19"/>
        <v>339.59999999999997</v>
      </c>
      <c r="Y22" s="237">
        <f t="shared" si="20"/>
        <v>283</v>
      </c>
      <c r="Z22" s="237">
        <f t="shared" si="21"/>
        <v>342.59999999999997</v>
      </c>
      <c r="AA22" s="237">
        <f t="shared" si="22"/>
        <v>285.5</v>
      </c>
      <c r="AB22" s="237">
        <f t="shared" si="23"/>
        <v>348.59999999999997</v>
      </c>
      <c r="AC22" s="237">
        <f t="shared" si="24"/>
        <v>290.5</v>
      </c>
    </row>
    <row r="23" spans="1:29" ht="19.5" customHeight="1">
      <c r="A23" s="5">
        <v>19</v>
      </c>
      <c r="B23" s="253">
        <v>9277</v>
      </c>
      <c r="C23" s="251" t="s">
        <v>250</v>
      </c>
      <c r="D23" s="252">
        <v>350.4</v>
      </c>
      <c r="E23" s="236">
        <f t="shared" si="0"/>
        <v>361.2</v>
      </c>
      <c r="F23" s="237">
        <f t="shared" si="1"/>
        <v>365.09999999999997</v>
      </c>
      <c r="G23" s="237">
        <f t="shared" si="2"/>
        <v>304.25</v>
      </c>
      <c r="H23" s="237">
        <f t="shared" si="3"/>
        <v>372.3</v>
      </c>
      <c r="I23" s="237">
        <f t="shared" si="4"/>
        <v>310.25</v>
      </c>
      <c r="J23" s="237">
        <f t="shared" si="5"/>
        <v>375.9</v>
      </c>
      <c r="K23" s="237">
        <f t="shared" si="6"/>
        <v>313.25</v>
      </c>
      <c r="L23" s="237">
        <f t="shared" si="7"/>
        <v>379.5</v>
      </c>
      <c r="M23" s="237">
        <f t="shared" si="8"/>
        <v>316.25</v>
      </c>
      <c r="N23" s="237">
        <f t="shared" si="9"/>
        <v>383.09999999999997</v>
      </c>
      <c r="O23" s="238">
        <f t="shared" si="10"/>
        <v>319.25</v>
      </c>
      <c r="P23" s="237">
        <f t="shared" si="11"/>
        <v>386.7</v>
      </c>
      <c r="Q23" s="237">
        <f t="shared" si="12"/>
        <v>322.25</v>
      </c>
      <c r="R23" s="237">
        <f t="shared" si="13"/>
        <v>390.3</v>
      </c>
      <c r="S23" s="237">
        <f t="shared" si="14"/>
        <v>325.25</v>
      </c>
      <c r="T23" s="239">
        <f t="shared" si="15"/>
        <v>393.9</v>
      </c>
      <c r="U23" s="239">
        <f t="shared" si="16"/>
        <v>328.25</v>
      </c>
      <c r="V23" s="237">
        <f t="shared" si="17"/>
        <v>397.5</v>
      </c>
      <c r="W23" s="237">
        <f t="shared" si="18"/>
        <v>331.25</v>
      </c>
      <c r="X23" s="237">
        <f t="shared" si="19"/>
        <v>404.7</v>
      </c>
      <c r="Y23" s="237">
        <f t="shared" si="20"/>
        <v>337.25</v>
      </c>
      <c r="Z23" s="237">
        <f t="shared" si="21"/>
        <v>408.3</v>
      </c>
      <c r="AA23" s="237">
        <f t="shared" si="22"/>
        <v>340.25</v>
      </c>
      <c r="AB23" s="237">
        <f t="shared" si="23"/>
        <v>415.5</v>
      </c>
      <c r="AC23" s="237">
        <f t="shared" si="24"/>
        <v>346.25</v>
      </c>
    </row>
    <row r="24" spans="1:29" ht="19.5" customHeight="1">
      <c r="A24" s="6">
        <v>20</v>
      </c>
      <c r="B24" s="253">
        <v>9279</v>
      </c>
      <c r="C24" s="251" t="s">
        <v>252</v>
      </c>
      <c r="D24" s="252">
        <v>439.8</v>
      </c>
      <c r="E24" s="236">
        <f t="shared" si="0"/>
        <v>453</v>
      </c>
      <c r="F24" s="237">
        <f t="shared" si="1"/>
        <v>457.8</v>
      </c>
      <c r="G24" s="237">
        <f t="shared" si="2"/>
        <v>381.5</v>
      </c>
      <c r="H24" s="237">
        <f t="shared" si="3"/>
        <v>466.79999999999995</v>
      </c>
      <c r="I24" s="237">
        <f t="shared" si="4"/>
        <v>389</v>
      </c>
      <c r="J24" s="237">
        <f t="shared" si="5"/>
        <v>471.29999999999995</v>
      </c>
      <c r="K24" s="237">
        <f t="shared" si="6"/>
        <v>392.75</v>
      </c>
      <c r="L24" s="237">
        <f t="shared" si="7"/>
        <v>475.79999999999995</v>
      </c>
      <c r="M24" s="237">
        <f t="shared" si="8"/>
        <v>396.5</v>
      </c>
      <c r="N24" s="237">
        <f t="shared" si="9"/>
        <v>480.29999999999995</v>
      </c>
      <c r="O24" s="238">
        <f t="shared" si="10"/>
        <v>400.25</v>
      </c>
      <c r="P24" s="237">
        <f t="shared" si="11"/>
        <v>484.79999999999995</v>
      </c>
      <c r="Q24" s="237">
        <f t="shared" si="12"/>
        <v>404</v>
      </c>
      <c r="R24" s="237">
        <f t="shared" si="13"/>
        <v>489.29999999999995</v>
      </c>
      <c r="S24" s="237">
        <f t="shared" si="14"/>
        <v>407.75</v>
      </c>
      <c r="T24" s="239">
        <f t="shared" si="15"/>
        <v>493.79999999999995</v>
      </c>
      <c r="U24" s="239">
        <f t="shared" si="16"/>
        <v>411.5</v>
      </c>
      <c r="V24" s="237">
        <f t="shared" si="17"/>
        <v>498.29999999999995</v>
      </c>
      <c r="W24" s="237">
        <f t="shared" si="18"/>
        <v>415.25</v>
      </c>
      <c r="X24" s="237">
        <f t="shared" si="19"/>
        <v>507.59999999999997</v>
      </c>
      <c r="Y24" s="237">
        <f t="shared" si="20"/>
        <v>423</v>
      </c>
      <c r="Z24" s="237">
        <f t="shared" si="21"/>
        <v>512.1</v>
      </c>
      <c r="AA24" s="237">
        <f t="shared" si="22"/>
        <v>426.75000000000006</v>
      </c>
      <c r="AB24" s="237">
        <f t="shared" si="23"/>
        <v>521.1</v>
      </c>
      <c r="AC24" s="237">
        <f t="shared" si="24"/>
        <v>434.25000000000006</v>
      </c>
    </row>
    <row r="25" spans="1:29" ht="19.5" customHeight="1">
      <c r="A25" s="5">
        <v>21</v>
      </c>
      <c r="B25" s="253">
        <v>1482</v>
      </c>
      <c r="C25" s="251" t="s">
        <v>256</v>
      </c>
      <c r="D25" s="252">
        <v>184.79999999999998</v>
      </c>
      <c r="E25" s="236">
        <f t="shared" si="0"/>
        <v>190.5</v>
      </c>
      <c r="F25" s="237">
        <f t="shared" si="1"/>
        <v>192.6</v>
      </c>
      <c r="G25" s="237">
        <f t="shared" si="2"/>
        <v>160.5</v>
      </c>
      <c r="H25" s="237">
        <f t="shared" si="3"/>
        <v>196.5</v>
      </c>
      <c r="I25" s="237">
        <f t="shared" si="4"/>
        <v>163.75</v>
      </c>
      <c r="J25" s="237">
        <f t="shared" si="5"/>
        <v>198.29999999999998</v>
      </c>
      <c r="K25" s="237">
        <f t="shared" si="6"/>
        <v>165.25</v>
      </c>
      <c r="L25" s="237">
        <f t="shared" si="7"/>
        <v>200.1</v>
      </c>
      <c r="M25" s="237">
        <f t="shared" si="8"/>
        <v>166.75</v>
      </c>
      <c r="N25" s="237">
        <f t="shared" si="9"/>
        <v>202.2</v>
      </c>
      <c r="O25" s="238">
        <f t="shared" si="10"/>
        <v>168.5</v>
      </c>
      <c r="P25" s="237">
        <f t="shared" si="11"/>
        <v>204</v>
      </c>
      <c r="Q25" s="237">
        <f t="shared" si="12"/>
        <v>170</v>
      </c>
      <c r="R25" s="237">
        <f t="shared" si="13"/>
        <v>205.79999999999998</v>
      </c>
      <c r="S25" s="237">
        <f t="shared" si="14"/>
        <v>171.5</v>
      </c>
      <c r="T25" s="239">
        <f t="shared" si="15"/>
        <v>207.9</v>
      </c>
      <c r="U25" s="239">
        <f t="shared" si="16"/>
        <v>173.25</v>
      </c>
      <c r="V25" s="237">
        <f t="shared" si="17"/>
        <v>209.7</v>
      </c>
      <c r="W25" s="237">
        <f t="shared" si="18"/>
        <v>174.75</v>
      </c>
      <c r="X25" s="237">
        <f t="shared" si="19"/>
        <v>213.6</v>
      </c>
      <c r="Y25" s="237">
        <f t="shared" si="20"/>
        <v>178</v>
      </c>
      <c r="Z25" s="237">
        <f t="shared" si="21"/>
        <v>215.4</v>
      </c>
      <c r="AA25" s="237">
        <f t="shared" si="22"/>
        <v>179.5</v>
      </c>
      <c r="AB25" s="237">
        <f t="shared" si="23"/>
        <v>219.29999999999998</v>
      </c>
      <c r="AC25" s="237">
        <f t="shared" si="24"/>
        <v>182.75</v>
      </c>
    </row>
    <row r="26" spans="1:29" ht="19.5" customHeight="1">
      <c r="A26" s="6">
        <v>22</v>
      </c>
      <c r="B26" s="253">
        <v>1483</v>
      </c>
      <c r="C26" s="251" t="s">
        <v>257</v>
      </c>
      <c r="D26" s="252">
        <v>198.9</v>
      </c>
      <c r="E26" s="236">
        <f t="shared" si="0"/>
        <v>204.9</v>
      </c>
      <c r="F26" s="237">
        <f t="shared" si="1"/>
        <v>207</v>
      </c>
      <c r="G26" s="237">
        <f t="shared" si="2"/>
        <v>172.5</v>
      </c>
      <c r="H26" s="237">
        <f t="shared" si="3"/>
        <v>211.2</v>
      </c>
      <c r="I26" s="237">
        <f t="shared" si="4"/>
        <v>176</v>
      </c>
      <c r="J26" s="237">
        <f t="shared" si="5"/>
        <v>213.29999999999998</v>
      </c>
      <c r="K26" s="237">
        <f t="shared" si="6"/>
        <v>177.75</v>
      </c>
      <c r="L26" s="237">
        <f t="shared" si="7"/>
        <v>215.4</v>
      </c>
      <c r="M26" s="237">
        <f t="shared" si="8"/>
        <v>179.5</v>
      </c>
      <c r="N26" s="237">
        <f t="shared" si="9"/>
        <v>217.2</v>
      </c>
      <c r="O26" s="238">
        <f t="shared" si="10"/>
        <v>181</v>
      </c>
      <c r="P26" s="237">
        <f t="shared" si="11"/>
        <v>219.29999999999998</v>
      </c>
      <c r="Q26" s="237">
        <f t="shared" si="12"/>
        <v>182.75</v>
      </c>
      <c r="R26" s="237">
        <f t="shared" si="13"/>
        <v>221.4</v>
      </c>
      <c r="S26" s="237">
        <f t="shared" si="14"/>
        <v>184.5</v>
      </c>
      <c r="T26" s="239">
        <f t="shared" si="15"/>
        <v>223.5</v>
      </c>
      <c r="U26" s="239">
        <f t="shared" si="16"/>
        <v>186.25</v>
      </c>
      <c r="V26" s="237">
        <f t="shared" si="17"/>
        <v>225.6</v>
      </c>
      <c r="W26" s="237">
        <f t="shared" si="18"/>
        <v>188</v>
      </c>
      <c r="X26" s="237">
        <f t="shared" si="19"/>
        <v>229.5</v>
      </c>
      <c r="Y26" s="237">
        <f t="shared" si="20"/>
        <v>191.25</v>
      </c>
      <c r="Z26" s="237">
        <f t="shared" si="21"/>
        <v>231.6</v>
      </c>
      <c r="AA26" s="237">
        <f t="shared" si="22"/>
        <v>193</v>
      </c>
      <c r="AB26" s="237">
        <f t="shared" si="23"/>
        <v>235.79999999999998</v>
      </c>
      <c r="AC26" s="237">
        <f t="shared" si="24"/>
        <v>196.5</v>
      </c>
    </row>
    <row r="27" spans="1:29" ht="19.5" customHeight="1">
      <c r="A27" s="5">
        <v>23</v>
      </c>
      <c r="B27" s="253">
        <v>1484</v>
      </c>
      <c r="C27" s="251" t="s">
        <v>258</v>
      </c>
      <c r="D27" s="252">
        <v>235.2</v>
      </c>
      <c r="E27" s="236">
        <f t="shared" si="0"/>
        <v>242.39999999999998</v>
      </c>
      <c r="F27" s="237">
        <f t="shared" si="1"/>
        <v>245.1</v>
      </c>
      <c r="G27" s="237">
        <f t="shared" si="2"/>
        <v>204.25</v>
      </c>
      <c r="H27" s="237">
        <f t="shared" si="3"/>
        <v>249.89999999999998</v>
      </c>
      <c r="I27" s="237">
        <f t="shared" si="4"/>
        <v>208.25</v>
      </c>
      <c r="J27" s="237">
        <f t="shared" si="5"/>
        <v>252.29999999999998</v>
      </c>
      <c r="K27" s="237">
        <f t="shared" si="6"/>
        <v>210.25</v>
      </c>
      <c r="L27" s="237">
        <f t="shared" si="7"/>
        <v>254.7</v>
      </c>
      <c r="M27" s="237">
        <f t="shared" si="8"/>
        <v>212.25</v>
      </c>
      <c r="N27" s="237">
        <f t="shared" si="9"/>
        <v>257.09999999999997</v>
      </c>
      <c r="O27" s="238">
        <f t="shared" si="10"/>
        <v>214.24999999999997</v>
      </c>
      <c r="P27" s="237">
        <f t="shared" si="11"/>
        <v>259.5</v>
      </c>
      <c r="Q27" s="237">
        <f t="shared" si="12"/>
        <v>216.25</v>
      </c>
      <c r="R27" s="237">
        <f t="shared" si="13"/>
        <v>261.9</v>
      </c>
      <c r="S27" s="237">
        <f t="shared" si="14"/>
        <v>218.25</v>
      </c>
      <c r="T27" s="239">
        <f t="shared" si="15"/>
        <v>264.3</v>
      </c>
      <c r="U27" s="239">
        <f t="shared" si="16"/>
        <v>220.25000000000003</v>
      </c>
      <c r="V27" s="237">
        <f t="shared" si="17"/>
        <v>266.7</v>
      </c>
      <c r="W27" s="237">
        <f t="shared" si="18"/>
        <v>222.25</v>
      </c>
      <c r="X27" s="237">
        <f t="shared" si="19"/>
        <v>271.5</v>
      </c>
      <c r="Y27" s="237">
        <f t="shared" si="20"/>
        <v>226.25</v>
      </c>
      <c r="Z27" s="237">
        <f t="shared" si="21"/>
        <v>274.2</v>
      </c>
      <c r="AA27" s="237">
        <f t="shared" si="22"/>
        <v>228.5</v>
      </c>
      <c r="AB27" s="237">
        <f t="shared" si="23"/>
        <v>279</v>
      </c>
      <c r="AC27" s="237">
        <f t="shared" si="24"/>
        <v>232.5</v>
      </c>
    </row>
    <row r="28" spans="1:29" ht="19.5" customHeight="1">
      <c r="A28" s="6">
        <v>24</v>
      </c>
      <c r="B28" s="253">
        <v>1485</v>
      </c>
      <c r="C28" s="251" t="s">
        <v>259</v>
      </c>
      <c r="D28" s="252">
        <v>249.29999999999998</v>
      </c>
      <c r="E28" s="236">
        <f t="shared" si="0"/>
        <v>256.8</v>
      </c>
      <c r="F28" s="237">
        <f t="shared" si="1"/>
        <v>259.5</v>
      </c>
      <c r="G28" s="237">
        <f t="shared" si="2"/>
        <v>216.25</v>
      </c>
      <c r="H28" s="237">
        <f t="shared" si="3"/>
        <v>264.59999999999997</v>
      </c>
      <c r="I28" s="237">
        <f t="shared" si="4"/>
        <v>220.49999999999997</v>
      </c>
      <c r="J28" s="237">
        <f t="shared" si="5"/>
        <v>267.3</v>
      </c>
      <c r="K28" s="237">
        <f t="shared" si="6"/>
        <v>222.75000000000003</v>
      </c>
      <c r="L28" s="237">
        <f t="shared" si="7"/>
        <v>269.7</v>
      </c>
      <c r="M28" s="237">
        <f t="shared" si="8"/>
        <v>224.75</v>
      </c>
      <c r="N28" s="237">
        <f t="shared" si="9"/>
        <v>272.4</v>
      </c>
      <c r="O28" s="238">
        <f t="shared" si="10"/>
        <v>227</v>
      </c>
      <c r="P28" s="237">
        <f t="shared" si="11"/>
        <v>274.8</v>
      </c>
      <c r="Q28" s="237">
        <f t="shared" si="12"/>
        <v>229.00000000000003</v>
      </c>
      <c r="R28" s="237">
        <f t="shared" si="13"/>
        <v>277.5</v>
      </c>
      <c r="S28" s="237">
        <f t="shared" si="14"/>
        <v>231.25</v>
      </c>
      <c r="T28" s="239">
        <f t="shared" si="15"/>
        <v>280.2</v>
      </c>
      <c r="U28" s="239">
        <f t="shared" si="16"/>
        <v>233.5</v>
      </c>
      <c r="V28" s="237">
        <f t="shared" si="17"/>
        <v>282.59999999999997</v>
      </c>
      <c r="W28" s="237">
        <f t="shared" si="18"/>
        <v>235.49999999999997</v>
      </c>
      <c r="X28" s="237">
        <f t="shared" si="19"/>
        <v>287.7</v>
      </c>
      <c r="Y28" s="237">
        <f t="shared" si="20"/>
        <v>239.75</v>
      </c>
      <c r="Z28" s="237">
        <f t="shared" si="21"/>
        <v>290.4</v>
      </c>
      <c r="AA28" s="237">
        <f t="shared" si="22"/>
        <v>242</v>
      </c>
      <c r="AB28" s="237">
        <f t="shared" si="23"/>
        <v>295.5</v>
      </c>
      <c r="AC28" s="237">
        <f t="shared" si="24"/>
        <v>246.25</v>
      </c>
    </row>
    <row r="29" spans="1:29" ht="19.5" customHeight="1">
      <c r="A29" s="5">
        <v>25</v>
      </c>
      <c r="B29" s="253">
        <v>16869</v>
      </c>
      <c r="C29" s="251" t="s">
        <v>565</v>
      </c>
      <c r="D29" s="252">
        <v>177.29999999999998</v>
      </c>
      <c r="E29" s="236">
        <f t="shared" si="0"/>
        <v>182.7</v>
      </c>
      <c r="F29" s="237">
        <f t="shared" si="1"/>
        <v>184.79999999999998</v>
      </c>
      <c r="G29" s="237">
        <f t="shared" si="2"/>
        <v>154</v>
      </c>
      <c r="H29" s="237">
        <f t="shared" si="3"/>
        <v>188.4</v>
      </c>
      <c r="I29" s="237">
        <f t="shared" si="4"/>
        <v>157</v>
      </c>
      <c r="J29" s="237">
        <f t="shared" si="5"/>
        <v>190.2</v>
      </c>
      <c r="K29" s="237">
        <f t="shared" si="6"/>
        <v>158.5</v>
      </c>
      <c r="L29" s="237">
        <f t="shared" si="7"/>
        <v>192</v>
      </c>
      <c r="M29" s="237">
        <f t="shared" si="8"/>
        <v>160</v>
      </c>
      <c r="N29" s="237">
        <f t="shared" si="9"/>
        <v>193.79999999999998</v>
      </c>
      <c r="O29" s="238">
        <f t="shared" si="10"/>
        <v>161.5</v>
      </c>
      <c r="P29" s="237">
        <f t="shared" si="11"/>
        <v>195.6</v>
      </c>
      <c r="Q29" s="237">
        <f t="shared" si="12"/>
        <v>163</v>
      </c>
      <c r="R29" s="237">
        <f t="shared" si="13"/>
        <v>197.4</v>
      </c>
      <c r="S29" s="237">
        <f t="shared" si="14"/>
        <v>164.5</v>
      </c>
      <c r="T29" s="239">
        <f t="shared" si="15"/>
        <v>199.2</v>
      </c>
      <c r="U29" s="239">
        <f t="shared" si="16"/>
        <v>166</v>
      </c>
      <c r="V29" s="237">
        <f t="shared" si="17"/>
        <v>201</v>
      </c>
      <c r="W29" s="237">
        <f t="shared" si="18"/>
        <v>167.5</v>
      </c>
      <c r="X29" s="237">
        <f t="shared" si="19"/>
        <v>204.9</v>
      </c>
      <c r="Y29" s="237">
        <f t="shared" si="20"/>
        <v>170.75</v>
      </c>
      <c r="Z29" s="237">
        <f t="shared" si="21"/>
        <v>206.7</v>
      </c>
      <c r="AA29" s="237">
        <f t="shared" si="22"/>
        <v>172.25</v>
      </c>
      <c r="AB29" s="237">
        <f t="shared" si="23"/>
        <v>210.29999999999998</v>
      </c>
      <c r="AC29" s="237">
        <f t="shared" si="24"/>
        <v>175.25</v>
      </c>
    </row>
    <row r="30" spans="1:29" ht="19.5" customHeight="1">
      <c r="A30" s="6">
        <v>26</v>
      </c>
      <c r="B30" s="253"/>
      <c r="C30" s="251" t="s">
        <v>566</v>
      </c>
      <c r="D30" s="252">
        <v>191.4</v>
      </c>
      <c r="E30" s="236">
        <f t="shared" si="0"/>
        <v>197.4</v>
      </c>
      <c r="F30" s="237">
        <f t="shared" si="1"/>
        <v>199.5</v>
      </c>
      <c r="G30" s="237">
        <f t="shared" si="2"/>
        <v>166.25</v>
      </c>
      <c r="H30" s="237">
        <f t="shared" si="3"/>
        <v>203.4</v>
      </c>
      <c r="I30" s="237">
        <f t="shared" si="4"/>
        <v>169.5</v>
      </c>
      <c r="J30" s="237">
        <f t="shared" si="5"/>
        <v>205.5</v>
      </c>
      <c r="K30" s="237">
        <f t="shared" si="6"/>
        <v>171.25</v>
      </c>
      <c r="L30" s="237">
        <f t="shared" si="7"/>
        <v>207.29999999999998</v>
      </c>
      <c r="M30" s="237">
        <f t="shared" si="8"/>
        <v>172.75</v>
      </c>
      <c r="N30" s="237">
        <f t="shared" si="9"/>
        <v>209.4</v>
      </c>
      <c r="O30" s="238">
        <f t="shared" si="10"/>
        <v>174.5</v>
      </c>
      <c r="P30" s="237">
        <f t="shared" si="11"/>
        <v>211.5</v>
      </c>
      <c r="Q30" s="237">
        <f t="shared" si="12"/>
        <v>176.25</v>
      </c>
      <c r="R30" s="237">
        <f t="shared" si="13"/>
        <v>213.29999999999998</v>
      </c>
      <c r="S30" s="237">
        <f t="shared" si="14"/>
        <v>177.75</v>
      </c>
      <c r="T30" s="239">
        <f t="shared" si="15"/>
        <v>215.4</v>
      </c>
      <c r="U30" s="239">
        <f t="shared" si="16"/>
        <v>179.5</v>
      </c>
      <c r="V30" s="237">
        <f t="shared" si="17"/>
        <v>217.2</v>
      </c>
      <c r="W30" s="237">
        <f t="shared" si="18"/>
        <v>181</v>
      </c>
      <c r="X30" s="237">
        <f t="shared" si="19"/>
        <v>221.1</v>
      </c>
      <c r="Y30" s="237">
        <f t="shared" si="20"/>
        <v>184.25</v>
      </c>
      <c r="Z30" s="237">
        <f t="shared" si="21"/>
        <v>223.2</v>
      </c>
      <c r="AA30" s="237">
        <f t="shared" si="22"/>
        <v>186</v>
      </c>
      <c r="AB30" s="237">
        <f t="shared" si="23"/>
        <v>227.1</v>
      </c>
      <c r="AC30" s="237">
        <f t="shared" si="24"/>
        <v>189.25</v>
      </c>
    </row>
    <row r="31" spans="1:29" ht="19.5" customHeight="1">
      <c r="A31" s="5">
        <v>27</v>
      </c>
      <c r="B31" s="253">
        <v>16870</v>
      </c>
      <c r="C31" s="251" t="s">
        <v>567</v>
      </c>
      <c r="D31" s="252">
        <v>225.6</v>
      </c>
      <c r="E31" s="236">
        <f t="shared" si="0"/>
        <v>232.5</v>
      </c>
      <c r="F31" s="237">
        <f t="shared" si="1"/>
        <v>234.89999999999998</v>
      </c>
      <c r="G31" s="237">
        <f t="shared" si="2"/>
        <v>195.75</v>
      </c>
      <c r="H31" s="237">
        <f t="shared" si="3"/>
        <v>239.7</v>
      </c>
      <c r="I31" s="237">
        <f t="shared" si="4"/>
        <v>199.75</v>
      </c>
      <c r="J31" s="237">
        <f t="shared" si="5"/>
        <v>241.79999999999998</v>
      </c>
      <c r="K31" s="237">
        <f t="shared" si="6"/>
        <v>201.5</v>
      </c>
      <c r="L31" s="237">
        <f t="shared" si="7"/>
        <v>244.2</v>
      </c>
      <c r="M31" s="237">
        <f t="shared" si="8"/>
        <v>203.5</v>
      </c>
      <c r="N31" s="237">
        <f t="shared" si="9"/>
        <v>246.6</v>
      </c>
      <c r="O31" s="238">
        <f t="shared" si="10"/>
        <v>205.5</v>
      </c>
      <c r="P31" s="237">
        <f t="shared" si="11"/>
        <v>249</v>
      </c>
      <c r="Q31" s="237">
        <f t="shared" si="12"/>
        <v>207.5</v>
      </c>
      <c r="R31" s="237">
        <f t="shared" si="13"/>
        <v>251.1</v>
      </c>
      <c r="S31" s="237">
        <f t="shared" si="14"/>
        <v>209.25</v>
      </c>
      <c r="T31" s="239">
        <f t="shared" si="15"/>
        <v>253.5</v>
      </c>
      <c r="U31" s="239">
        <f t="shared" si="16"/>
        <v>211.25</v>
      </c>
      <c r="V31" s="237">
        <f t="shared" si="17"/>
        <v>255.89999999999998</v>
      </c>
      <c r="W31" s="237">
        <f t="shared" si="18"/>
        <v>213.25</v>
      </c>
      <c r="X31" s="237">
        <f t="shared" si="19"/>
        <v>260.4</v>
      </c>
      <c r="Y31" s="237">
        <f t="shared" si="20"/>
        <v>217</v>
      </c>
      <c r="Z31" s="237">
        <f t="shared" si="21"/>
        <v>262.8</v>
      </c>
      <c r="AA31" s="237">
        <f t="shared" si="22"/>
        <v>219.00000000000003</v>
      </c>
      <c r="AB31" s="237">
        <f t="shared" si="23"/>
        <v>267.59999999999997</v>
      </c>
      <c r="AC31" s="237">
        <f t="shared" si="24"/>
        <v>222.99999999999997</v>
      </c>
    </row>
    <row r="32" spans="1:29" ht="19.5" customHeight="1">
      <c r="A32" s="6">
        <v>28</v>
      </c>
      <c r="B32" s="253"/>
      <c r="C32" s="251" t="s">
        <v>568</v>
      </c>
      <c r="D32" s="252">
        <v>240</v>
      </c>
      <c r="E32" s="236">
        <f t="shared" si="0"/>
        <v>247.2</v>
      </c>
      <c r="F32" s="237">
        <f t="shared" si="1"/>
        <v>249.89999999999998</v>
      </c>
      <c r="G32" s="237">
        <f t="shared" si="2"/>
        <v>208.25</v>
      </c>
      <c r="H32" s="237">
        <f t="shared" si="3"/>
        <v>254.7</v>
      </c>
      <c r="I32" s="237">
        <f t="shared" si="4"/>
        <v>212.25</v>
      </c>
      <c r="J32" s="237">
        <f t="shared" si="5"/>
        <v>257.09999999999997</v>
      </c>
      <c r="K32" s="237">
        <f t="shared" si="6"/>
        <v>214.24999999999997</v>
      </c>
      <c r="L32" s="237">
        <f t="shared" si="7"/>
        <v>259.8</v>
      </c>
      <c r="M32" s="237">
        <f t="shared" si="8"/>
        <v>216.50000000000003</v>
      </c>
      <c r="N32" s="237">
        <f t="shared" si="9"/>
        <v>262.2</v>
      </c>
      <c r="O32" s="238">
        <f t="shared" si="10"/>
        <v>218.5</v>
      </c>
      <c r="P32" s="237">
        <f t="shared" si="11"/>
        <v>264.59999999999997</v>
      </c>
      <c r="Q32" s="237">
        <f t="shared" si="12"/>
        <v>220.49999999999997</v>
      </c>
      <c r="R32" s="237">
        <f t="shared" si="13"/>
        <v>267</v>
      </c>
      <c r="S32" s="237">
        <f t="shared" si="14"/>
        <v>222.5</v>
      </c>
      <c r="T32" s="239">
        <f t="shared" si="15"/>
        <v>269.7</v>
      </c>
      <c r="U32" s="239">
        <f t="shared" si="16"/>
        <v>224.75</v>
      </c>
      <c r="V32" s="237">
        <f t="shared" si="17"/>
        <v>272.09999999999997</v>
      </c>
      <c r="W32" s="237">
        <f t="shared" si="18"/>
        <v>226.74999999999997</v>
      </c>
      <c r="X32" s="237">
        <f t="shared" si="19"/>
        <v>276.9</v>
      </c>
      <c r="Y32" s="237">
        <f t="shared" si="20"/>
        <v>230.75</v>
      </c>
      <c r="Z32" s="237">
        <f t="shared" si="21"/>
        <v>279.59999999999997</v>
      </c>
      <c r="AA32" s="237">
        <f t="shared" si="22"/>
        <v>232.99999999999997</v>
      </c>
      <c r="AB32" s="237">
        <f t="shared" si="23"/>
        <v>284.4</v>
      </c>
      <c r="AC32" s="237">
        <f t="shared" si="24"/>
        <v>237</v>
      </c>
    </row>
    <row r="33" spans="1:29" ht="19.5" customHeight="1">
      <c r="A33" s="5">
        <v>29</v>
      </c>
      <c r="B33" s="253">
        <v>16871</v>
      </c>
      <c r="C33" s="251" t="s">
        <v>569</v>
      </c>
      <c r="D33" s="252">
        <v>270.9</v>
      </c>
      <c r="E33" s="236">
        <f t="shared" si="0"/>
        <v>279.3</v>
      </c>
      <c r="F33" s="237">
        <f t="shared" si="1"/>
        <v>282.3</v>
      </c>
      <c r="G33" s="237">
        <f t="shared" si="2"/>
        <v>235.25000000000003</v>
      </c>
      <c r="H33" s="237">
        <f t="shared" si="3"/>
        <v>287.7</v>
      </c>
      <c r="I33" s="237">
        <f t="shared" si="4"/>
        <v>239.75</v>
      </c>
      <c r="J33" s="237">
        <f t="shared" si="5"/>
        <v>290.7</v>
      </c>
      <c r="K33" s="237">
        <f t="shared" si="6"/>
        <v>242.25</v>
      </c>
      <c r="L33" s="237">
        <f t="shared" si="7"/>
        <v>293.4</v>
      </c>
      <c r="M33" s="237">
        <f t="shared" si="8"/>
        <v>244.5</v>
      </c>
      <c r="N33" s="237">
        <f t="shared" si="9"/>
        <v>296.09999999999997</v>
      </c>
      <c r="O33" s="238">
        <f t="shared" si="10"/>
        <v>246.74999999999997</v>
      </c>
      <c r="P33" s="237">
        <f t="shared" si="11"/>
        <v>299.09999999999997</v>
      </c>
      <c r="Q33" s="237">
        <f t="shared" si="12"/>
        <v>249.24999999999997</v>
      </c>
      <c r="R33" s="237">
        <f t="shared" si="13"/>
        <v>301.8</v>
      </c>
      <c r="S33" s="237">
        <f t="shared" si="14"/>
        <v>251.50000000000003</v>
      </c>
      <c r="T33" s="239">
        <f t="shared" si="15"/>
        <v>304.5</v>
      </c>
      <c r="U33" s="239">
        <f t="shared" si="16"/>
        <v>253.75</v>
      </c>
      <c r="V33" s="237">
        <f t="shared" si="17"/>
        <v>307.5</v>
      </c>
      <c r="W33" s="237">
        <f t="shared" si="18"/>
        <v>256.25</v>
      </c>
      <c r="X33" s="237">
        <f t="shared" si="19"/>
        <v>312.9</v>
      </c>
      <c r="Y33" s="237">
        <f t="shared" si="20"/>
        <v>260.75</v>
      </c>
      <c r="Z33" s="237">
        <f t="shared" si="21"/>
        <v>315.9</v>
      </c>
      <c r="AA33" s="237">
        <f t="shared" si="22"/>
        <v>263.25</v>
      </c>
      <c r="AB33" s="237">
        <f t="shared" si="23"/>
        <v>321.3</v>
      </c>
      <c r="AC33" s="237">
        <f t="shared" si="24"/>
        <v>267.75</v>
      </c>
    </row>
    <row r="34" spans="1:29" ht="19.5" customHeight="1">
      <c r="A34" s="6">
        <v>30</v>
      </c>
      <c r="B34" s="253"/>
      <c r="C34" s="251" t="s">
        <v>570</v>
      </c>
      <c r="D34" s="252">
        <v>287.7</v>
      </c>
      <c r="E34" s="236">
        <f t="shared" si="0"/>
        <v>296.4</v>
      </c>
      <c r="F34" s="237">
        <f t="shared" si="1"/>
        <v>299.4</v>
      </c>
      <c r="G34" s="237">
        <f t="shared" si="2"/>
        <v>249.5</v>
      </c>
      <c r="H34" s="237">
        <f t="shared" si="3"/>
        <v>305.4</v>
      </c>
      <c r="I34" s="237">
        <f t="shared" si="4"/>
        <v>254.5</v>
      </c>
      <c r="J34" s="237">
        <f t="shared" si="5"/>
        <v>308.4</v>
      </c>
      <c r="K34" s="237">
        <f t="shared" si="6"/>
        <v>257</v>
      </c>
      <c r="L34" s="237">
        <f t="shared" si="7"/>
        <v>311.4</v>
      </c>
      <c r="M34" s="237">
        <f t="shared" si="8"/>
        <v>259.5</v>
      </c>
      <c r="N34" s="237">
        <f t="shared" si="9"/>
        <v>314.4</v>
      </c>
      <c r="O34" s="238">
        <f t="shared" si="10"/>
        <v>262</v>
      </c>
      <c r="P34" s="237">
        <f t="shared" si="11"/>
        <v>317.4</v>
      </c>
      <c r="Q34" s="237">
        <f t="shared" si="12"/>
        <v>264.5</v>
      </c>
      <c r="R34" s="237">
        <f t="shared" si="13"/>
        <v>320.4</v>
      </c>
      <c r="S34" s="237">
        <f t="shared" si="14"/>
        <v>267</v>
      </c>
      <c r="T34" s="239">
        <f t="shared" si="15"/>
        <v>323.09999999999997</v>
      </c>
      <c r="U34" s="239">
        <f t="shared" si="16"/>
        <v>269.25</v>
      </c>
      <c r="V34" s="237">
        <f t="shared" si="17"/>
        <v>326.09999999999997</v>
      </c>
      <c r="W34" s="237">
        <f t="shared" si="18"/>
        <v>271.75</v>
      </c>
      <c r="X34" s="237">
        <f t="shared" si="19"/>
        <v>332.09999999999997</v>
      </c>
      <c r="Y34" s="237">
        <f t="shared" si="20"/>
        <v>276.75</v>
      </c>
      <c r="Z34" s="237">
        <f t="shared" si="21"/>
        <v>335.09999999999997</v>
      </c>
      <c r="AA34" s="237">
        <f t="shared" si="22"/>
        <v>279.25</v>
      </c>
      <c r="AB34" s="237">
        <f t="shared" si="23"/>
        <v>341.09999999999997</v>
      </c>
      <c r="AC34" s="237">
        <f t="shared" si="24"/>
        <v>284.25</v>
      </c>
    </row>
    <row r="35" spans="1:29" ht="19.5" customHeight="1">
      <c r="A35" s="5">
        <v>31</v>
      </c>
      <c r="B35" s="253">
        <v>1460</v>
      </c>
      <c r="C35" s="251" t="s">
        <v>260</v>
      </c>
      <c r="D35" s="252">
        <v>100.8</v>
      </c>
      <c r="E35" s="236">
        <f t="shared" si="0"/>
        <v>104.1</v>
      </c>
      <c r="F35" s="237">
        <f t="shared" si="1"/>
        <v>105.3</v>
      </c>
      <c r="G35" s="237">
        <f t="shared" si="2"/>
        <v>87.75</v>
      </c>
      <c r="H35" s="237">
        <f t="shared" si="3"/>
        <v>107.39999999999999</v>
      </c>
      <c r="I35" s="237">
        <f t="shared" si="4"/>
        <v>89.5</v>
      </c>
      <c r="J35" s="237">
        <f t="shared" si="5"/>
        <v>108.3</v>
      </c>
      <c r="K35" s="237">
        <f t="shared" si="6"/>
        <v>90.25</v>
      </c>
      <c r="L35" s="237">
        <f t="shared" si="7"/>
        <v>109.5</v>
      </c>
      <c r="M35" s="237">
        <f t="shared" si="8"/>
        <v>91.25</v>
      </c>
      <c r="N35" s="237">
        <f t="shared" si="9"/>
        <v>110.39999999999999</v>
      </c>
      <c r="O35" s="238">
        <f t="shared" si="10"/>
        <v>92</v>
      </c>
      <c r="P35" s="237">
        <f t="shared" si="11"/>
        <v>111.6</v>
      </c>
      <c r="Q35" s="237">
        <f t="shared" si="12"/>
        <v>93</v>
      </c>
      <c r="R35" s="237">
        <f t="shared" si="13"/>
        <v>112.5</v>
      </c>
      <c r="S35" s="237">
        <f t="shared" si="14"/>
        <v>93.75</v>
      </c>
      <c r="T35" s="239">
        <f t="shared" si="15"/>
        <v>113.7</v>
      </c>
      <c r="U35" s="239">
        <f t="shared" si="16"/>
        <v>94.75</v>
      </c>
      <c r="V35" s="237">
        <f t="shared" si="17"/>
        <v>114.6</v>
      </c>
      <c r="W35" s="237">
        <f t="shared" si="18"/>
        <v>95.5</v>
      </c>
      <c r="X35" s="237">
        <f t="shared" si="19"/>
        <v>116.69999999999999</v>
      </c>
      <c r="Y35" s="237">
        <f t="shared" si="20"/>
        <v>97.25</v>
      </c>
      <c r="Z35" s="237">
        <f t="shared" si="21"/>
        <v>117.89999999999999</v>
      </c>
      <c r="AA35" s="237">
        <f t="shared" si="22"/>
        <v>98.25</v>
      </c>
      <c r="AB35" s="237">
        <f t="shared" si="23"/>
        <v>120</v>
      </c>
      <c r="AC35" s="237">
        <f t="shared" si="24"/>
        <v>100</v>
      </c>
    </row>
    <row r="36" spans="1:29" ht="19.5" customHeight="1">
      <c r="A36" s="6">
        <v>32</v>
      </c>
      <c r="B36" s="253">
        <v>11950</v>
      </c>
      <c r="C36" s="251" t="s">
        <v>262</v>
      </c>
      <c r="D36" s="252">
        <v>131.1</v>
      </c>
      <c r="E36" s="236">
        <f t="shared" si="0"/>
        <v>135.29999999999998</v>
      </c>
      <c r="F36" s="237">
        <f t="shared" si="1"/>
        <v>136.79999999999998</v>
      </c>
      <c r="G36" s="237">
        <f t="shared" si="2"/>
        <v>113.99999999999999</v>
      </c>
      <c r="H36" s="237">
        <f t="shared" si="3"/>
        <v>139.5</v>
      </c>
      <c r="I36" s="237">
        <f t="shared" si="4"/>
        <v>116.25</v>
      </c>
      <c r="J36" s="237">
        <f t="shared" si="5"/>
        <v>141</v>
      </c>
      <c r="K36" s="237">
        <f t="shared" si="6"/>
        <v>117.5</v>
      </c>
      <c r="L36" s="237">
        <f t="shared" si="7"/>
        <v>142.2</v>
      </c>
      <c r="M36" s="237">
        <f t="shared" si="8"/>
        <v>118.5</v>
      </c>
      <c r="N36" s="237">
        <f t="shared" si="9"/>
        <v>143.7</v>
      </c>
      <c r="O36" s="238">
        <f t="shared" si="10"/>
        <v>119.75</v>
      </c>
      <c r="P36" s="237">
        <f t="shared" si="11"/>
        <v>144.9</v>
      </c>
      <c r="Q36" s="237">
        <f t="shared" si="12"/>
        <v>120.75000000000001</v>
      </c>
      <c r="R36" s="237">
        <f t="shared" si="13"/>
        <v>146.4</v>
      </c>
      <c r="S36" s="237">
        <f t="shared" si="14"/>
        <v>122.00000000000001</v>
      </c>
      <c r="T36" s="239">
        <f t="shared" si="15"/>
        <v>147.6</v>
      </c>
      <c r="U36" s="239">
        <f t="shared" si="16"/>
        <v>123</v>
      </c>
      <c r="V36" s="237">
        <f t="shared" si="17"/>
        <v>149.1</v>
      </c>
      <c r="W36" s="237">
        <f t="shared" si="18"/>
        <v>124.25</v>
      </c>
      <c r="X36" s="237">
        <f t="shared" si="19"/>
        <v>151.79999999999998</v>
      </c>
      <c r="Y36" s="237">
        <f t="shared" si="20"/>
        <v>126.49999999999999</v>
      </c>
      <c r="Z36" s="237">
        <f t="shared" si="21"/>
        <v>153</v>
      </c>
      <c r="AA36" s="237">
        <f t="shared" si="22"/>
        <v>127.5</v>
      </c>
      <c r="AB36" s="237">
        <f t="shared" si="23"/>
        <v>155.7</v>
      </c>
      <c r="AC36" s="237">
        <f t="shared" si="24"/>
        <v>129.75</v>
      </c>
    </row>
    <row r="37" spans="1:29" ht="19.5" customHeight="1">
      <c r="A37" s="5">
        <v>33</v>
      </c>
      <c r="B37" s="253">
        <v>13661</v>
      </c>
      <c r="C37" s="251" t="s">
        <v>263</v>
      </c>
      <c r="D37" s="252">
        <v>145.5</v>
      </c>
      <c r="E37" s="236">
        <f t="shared" si="0"/>
        <v>150</v>
      </c>
      <c r="F37" s="237">
        <f t="shared" si="1"/>
        <v>151.5</v>
      </c>
      <c r="G37" s="237">
        <f t="shared" si="2"/>
        <v>126.25</v>
      </c>
      <c r="H37" s="237">
        <f t="shared" si="3"/>
        <v>154.5</v>
      </c>
      <c r="I37" s="237">
        <f t="shared" si="4"/>
        <v>128.75</v>
      </c>
      <c r="J37" s="237">
        <f t="shared" si="5"/>
        <v>156</v>
      </c>
      <c r="K37" s="237">
        <f t="shared" si="6"/>
        <v>130</v>
      </c>
      <c r="L37" s="237">
        <f t="shared" si="7"/>
        <v>157.5</v>
      </c>
      <c r="M37" s="237">
        <f t="shared" si="8"/>
        <v>131.25</v>
      </c>
      <c r="N37" s="237">
        <f t="shared" si="9"/>
        <v>159</v>
      </c>
      <c r="O37" s="238">
        <f t="shared" si="10"/>
        <v>132.5</v>
      </c>
      <c r="P37" s="237">
        <f t="shared" si="11"/>
        <v>160.5</v>
      </c>
      <c r="Q37" s="237">
        <f t="shared" si="12"/>
        <v>133.75</v>
      </c>
      <c r="R37" s="237">
        <f t="shared" si="13"/>
        <v>162</v>
      </c>
      <c r="S37" s="237">
        <f t="shared" si="14"/>
        <v>135</v>
      </c>
      <c r="T37" s="239">
        <f t="shared" si="15"/>
        <v>163.5</v>
      </c>
      <c r="U37" s="239">
        <f t="shared" si="16"/>
        <v>136.25</v>
      </c>
      <c r="V37" s="237">
        <f t="shared" si="17"/>
        <v>165</v>
      </c>
      <c r="W37" s="237">
        <f t="shared" si="18"/>
        <v>137.5</v>
      </c>
      <c r="X37" s="237">
        <f t="shared" si="19"/>
        <v>168</v>
      </c>
      <c r="Y37" s="237">
        <f t="shared" si="20"/>
        <v>140</v>
      </c>
      <c r="Z37" s="237">
        <f t="shared" si="21"/>
        <v>169.5</v>
      </c>
      <c r="AA37" s="237">
        <f t="shared" si="22"/>
        <v>141.25</v>
      </c>
      <c r="AB37" s="237">
        <f t="shared" si="23"/>
        <v>172.5</v>
      </c>
      <c r="AC37" s="237">
        <f t="shared" si="24"/>
        <v>143.75</v>
      </c>
    </row>
    <row r="38" spans="1:29" ht="19.5" customHeight="1">
      <c r="A38" s="6">
        <v>34</v>
      </c>
      <c r="B38" s="253">
        <v>1195</v>
      </c>
      <c r="C38" s="251" t="s">
        <v>265</v>
      </c>
      <c r="D38" s="252">
        <v>514.8</v>
      </c>
      <c r="E38" s="236">
        <f t="shared" si="0"/>
        <v>530.4</v>
      </c>
      <c r="F38" s="237">
        <f t="shared" si="1"/>
        <v>535.8</v>
      </c>
      <c r="G38" s="237">
        <f t="shared" si="2"/>
        <v>446.5</v>
      </c>
      <c r="H38" s="237">
        <f t="shared" si="3"/>
        <v>546.6</v>
      </c>
      <c r="I38" s="237">
        <f t="shared" si="4"/>
        <v>455.50000000000006</v>
      </c>
      <c r="J38" s="237">
        <f t="shared" si="5"/>
        <v>551.6999999999999</v>
      </c>
      <c r="K38" s="237">
        <f t="shared" si="6"/>
        <v>459.74999999999994</v>
      </c>
      <c r="L38" s="237">
        <f t="shared" si="7"/>
        <v>557.1</v>
      </c>
      <c r="M38" s="237">
        <f t="shared" si="8"/>
        <v>464.25000000000006</v>
      </c>
      <c r="N38" s="237">
        <f t="shared" si="9"/>
        <v>562.5</v>
      </c>
      <c r="O38" s="238">
        <f t="shared" si="10"/>
        <v>468.75</v>
      </c>
      <c r="P38" s="237">
        <f t="shared" si="11"/>
        <v>567.6</v>
      </c>
      <c r="Q38" s="237">
        <f t="shared" si="12"/>
        <v>473.00000000000006</v>
      </c>
      <c r="R38" s="237">
        <f t="shared" si="13"/>
        <v>573</v>
      </c>
      <c r="S38" s="237">
        <f t="shared" si="14"/>
        <v>477.5</v>
      </c>
      <c r="T38" s="239">
        <f t="shared" si="15"/>
        <v>578.4</v>
      </c>
      <c r="U38" s="239">
        <f t="shared" si="16"/>
        <v>482</v>
      </c>
      <c r="V38" s="237">
        <f t="shared" si="17"/>
        <v>583.5</v>
      </c>
      <c r="W38" s="237">
        <f t="shared" si="18"/>
        <v>486.25</v>
      </c>
      <c r="X38" s="237">
        <f t="shared" si="19"/>
        <v>594.3</v>
      </c>
      <c r="Y38" s="237">
        <f t="shared" si="20"/>
        <v>495.25</v>
      </c>
      <c r="Z38" s="237">
        <f t="shared" si="21"/>
        <v>599.4</v>
      </c>
      <c r="AA38" s="237">
        <f t="shared" si="22"/>
        <v>499.5</v>
      </c>
      <c r="AB38" s="237">
        <f t="shared" si="23"/>
        <v>610.1999999999999</v>
      </c>
      <c r="AC38" s="237">
        <f t="shared" si="24"/>
        <v>508.49999999999994</v>
      </c>
    </row>
    <row r="39" spans="1:29" ht="19.5" customHeight="1">
      <c r="A39" s="5">
        <v>35</v>
      </c>
      <c r="B39" s="253">
        <v>1197</v>
      </c>
      <c r="C39" s="251" t="s">
        <v>267</v>
      </c>
      <c r="D39" s="252">
        <v>594.9</v>
      </c>
      <c r="E39" s="236">
        <f t="shared" si="0"/>
        <v>612.9</v>
      </c>
      <c r="F39" s="237">
        <f t="shared" si="1"/>
        <v>619.1999999999999</v>
      </c>
      <c r="G39" s="237">
        <f t="shared" si="2"/>
        <v>516</v>
      </c>
      <c r="H39" s="237">
        <f t="shared" si="3"/>
        <v>631.5</v>
      </c>
      <c r="I39" s="237">
        <f t="shared" si="4"/>
        <v>526.25</v>
      </c>
      <c r="J39" s="237">
        <f t="shared" si="5"/>
        <v>637.5</v>
      </c>
      <c r="K39" s="237">
        <f t="shared" si="6"/>
        <v>531.25</v>
      </c>
      <c r="L39" s="237">
        <f t="shared" si="7"/>
        <v>643.8</v>
      </c>
      <c r="M39" s="237">
        <f t="shared" si="8"/>
        <v>536.5</v>
      </c>
      <c r="N39" s="237">
        <f t="shared" si="9"/>
        <v>649.8</v>
      </c>
      <c r="O39" s="238">
        <f t="shared" si="10"/>
        <v>541.5</v>
      </c>
      <c r="P39" s="237">
        <f t="shared" si="11"/>
        <v>655.8</v>
      </c>
      <c r="Q39" s="237">
        <f t="shared" si="12"/>
        <v>546.5</v>
      </c>
      <c r="R39" s="237">
        <f t="shared" si="13"/>
        <v>662.1</v>
      </c>
      <c r="S39" s="237">
        <f t="shared" si="14"/>
        <v>551.75</v>
      </c>
      <c r="T39" s="239">
        <f t="shared" si="15"/>
        <v>668.1</v>
      </c>
      <c r="U39" s="239">
        <f t="shared" si="16"/>
        <v>556.75</v>
      </c>
      <c r="V39" s="237">
        <f t="shared" si="17"/>
        <v>674.4</v>
      </c>
      <c r="W39" s="237">
        <f t="shared" si="18"/>
        <v>562</v>
      </c>
      <c r="X39" s="237">
        <f t="shared" si="19"/>
        <v>686.6999999999999</v>
      </c>
      <c r="Y39" s="237">
        <f t="shared" si="20"/>
        <v>572.25</v>
      </c>
      <c r="Z39" s="237">
        <f t="shared" si="21"/>
        <v>692.6999999999999</v>
      </c>
      <c r="AA39" s="237">
        <f t="shared" si="22"/>
        <v>577.25</v>
      </c>
      <c r="AB39" s="237">
        <f t="shared" si="23"/>
        <v>705</v>
      </c>
      <c r="AC39" s="237">
        <f t="shared" si="24"/>
        <v>587.5</v>
      </c>
    </row>
    <row r="40" spans="1:29" ht="19.5" customHeight="1">
      <c r="A40" s="6">
        <v>36</v>
      </c>
      <c r="B40" s="253">
        <v>1256</v>
      </c>
      <c r="C40" s="251" t="s">
        <v>268</v>
      </c>
      <c r="D40" s="252">
        <v>254.1</v>
      </c>
      <c r="E40" s="236">
        <f t="shared" si="0"/>
        <v>261.9</v>
      </c>
      <c r="F40" s="237">
        <f t="shared" si="1"/>
        <v>264.59999999999997</v>
      </c>
      <c r="G40" s="237">
        <f t="shared" si="2"/>
        <v>220.49999999999997</v>
      </c>
      <c r="H40" s="237">
        <f t="shared" si="3"/>
        <v>270</v>
      </c>
      <c r="I40" s="237">
        <f t="shared" si="4"/>
        <v>225</v>
      </c>
      <c r="J40" s="237">
        <f t="shared" si="5"/>
        <v>272.4</v>
      </c>
      <c r="K40" s="237">
        <f t="shared" si="6"/>
        <v>227</v>
      </c>
      <c r="L40" s="237">
        <f t="shared" si="7"/>
        <v>275.09999999999997</v>
      </c>
      <c r="M40" s="237">
        <f t="shared" si="8"/>
        <v>229.24999999999997</v>
      </c>
      <c r="N40" s="237">
        <f t="shared" si="9"/>
        <v>277.8</v>
      </c>
      <c r="O40" s="238">
        <f t="shared" si="10"/>
        <v>231.50000000000003</v>
      </c>
      <c r="P40" s="237">
        <f t="shared" si="11"/>
        <v>280.5</v>
      </c>
      <c r="Q40" s="237">
        <f t="shared" si="12"/>
        <v>233.75</v>
      </c>
      <c r="R40" s="237">
        <f t="shared" si="13"/>
        <v>282.9</v>
      </c>
      <c r="S40" s="237">
        <f t="shared" si="14"/>
        <v>235.75</v>
      </c>
      <c r="T40" s="239">
        <f t="shared" si="15"/>
        <v>285.59999999999997</v>
      </c>
      <c r="U40" s="239">
        <f t="shared" si="16"/>
        <v>237.99999999999997</v>
      </c>
      <c r="V40" s="237">
        <f t="shared" si="17"/>
        <v>288.3</v>
      </c>
      <c r="W40" s="237">
        <f t="shared" si="18"/>
        <v>240.25000000000003</v>
      </c>
      <c r="X40" s="237">
        <f t="shared" si="19"/>
        <v>293.4</v>
      </c>
      <c r="Y40" s="237">
        <f t="shared" si="20"/>
        <v>244.5</v>
      </c>
      <c r="Z40" s="237">
        <f t="shared" si="21"/>
        <v>296.09999999999997</v>
      </c>
      <c r="AA40" s="237">
        <f t="shared" si="22"/>
        <v>246.74999999999997</v>
      </c>
      <c r="AB40" s="237">
        <f t="shared" si="23"/>
        <v>301.2</v>
      </c>
      <c r="AC40" s="237">
        <f t="shared" si="24"/>
        <v>251</v>
      </c>
    </row>
    <row r="41" spans="1:29" ht="19.5" customHeight="1">
      <c r="A41" s="5">
        <v>37</v>
      </c>
      <c r="B41" s="253">
        <v>1257</v>
      </c>
      <c r="C41" s="251" t="s">
        <v>270</v>
      </c>
      <c r="D41" s="252">
        <v>271.8</v>
      </c>
      <c r="E41" s="236">
        <f t="shared" si="0"/>
        <v>280.2</v>
      </c>
      <c r="F41" s="237">
        <f t="shared" si="1"/>
        <v>283.2</v>
      </c>
      <c r="G41" s="237">
        <f t="shared" si="2"/>
        <v>236</v>
      </c>
      <c r="H41" s="237">
        <f t="shared" si="3"/>
        <v>288.9</v>
      </c>
      <c r="I41" s="237">
        <f t="shared" si="4"/>
        <v>240.75</v>
      </c>
      <c r="J41" s="237">
        <f t="shared" si="5"/>
        <v>291.59999999999997</v>
      </c>
      <c r="K41" s="237">
        <f t="shared" si="6"/>
        <v>242.99999999999997</v>
      </c>
      <c r="L41" s="237">
        <f t="shared" si="7"/>
        <v>294.3</v>
      </c>
      <c r="M41" s="237">
        <f t="shared" si="8"/>
        <v>245.25000000000003</v>
      </c>
      <c r="N41" s="237">
        <f t="shared" si="9"/>
        <v>297.3</v>
      </c>
      <c r="O41" s="238">
        <f t="shared" si="10"/>
        <v>247.75000000000003</v>
      </c>
      <c r="P41" s="237">
        <f t="shared" si="11"/>
        <v>300</v>
      </c>
      <c r="Q41" s="237">
        <f t="shared" si="12"/>
        <v>250</v>
      </c>
      <c r="R41" s="237">
        <f t="shared" si="13"/>
        <v>302.7</v>
      </c>
      <c r="S41" s="237">
        <f t="shared" si="14"/>
        <v>252.25</v>
      </c>
      <c r="T41" s="239">
        <f t="shared" si="15"/>
        <v>305.7</v>
      </c>
      <c r="U41" s="239">
        <f t="shared" si="16"/>
        <v>254.75</v>
      </c>
      <c r="V41" s="237">
        <f t="shared" si="17"/>
        <v>308.4</v>
      </c>
      <c r="W41" s="237">
        <f t="shared" si="18"/>
        <v>257</v>
      </c>
      <c r="X41" s="237">
        <f t="shared" si="19"/>
        <v>314.09999999999997</v>
      </c>
      <c r="Y41" s="237">
        <f t="shared" si="20"/>
        <v>261.75</v>
      </c>
      <c r="Z41" s="237">
        <f t="shared" si="21"/>
        <v>316.8</v>
      </c>
      <c r="AA41" s="237">
        <f t="shared" si="22"/>
        <v>264</v>
      </c>
      <c r="AB41" s="237">
        <f t="shared" si="23"/>
        <v>322.5</v>
      </c>
      <c r="AC41" s="237">
        <f t="shared" si="24"/>
        <v>268.75</v>
      </c>
    </row>
    <row r="42" spans="1:29" ht="19.5" customHeight="1">
      <c r="A42" s="6">
        <v>38</v>
      </c>
      <c r="B42" s="253">
        <v>1258</v>
      </c>
      <c r="C42" s="251" t="s">
        <v>271</v>
      </c>
      <c r="D42" s="252">
        <v>309.59999999999997</v>
      </c>
      <c r="E42" s="236">
        <f t="shared" si="0"/>
        <v>318.9</v>
      </c>
      <c r="F42" s="237">
        <f t="shared" si="1"/>
        <v>322.2</v>
      </c>
      <c r="G42" s="237">
        <f t="shared" si="2"/>
        <v>268.5</v>
      </c>
      <c r="H42" s="237">
        <f t="shared" si="3"/>
        <v>328.5</v>
      </c>
      <c r="I42" s="237">
        <f t="shared" si="4"/>
        <v>273.75</v>
      </c>
      <c r="J42" s="237">
        <f t="shared" si="5"/>
        <v>331.8</v>
      </c>
      <c r="K42" s="237">
        <f t="shared" si="6"/>
        <v>276.5</v>
      </c>
      <c r="L42" s="237">
        <f t="shared" si="7"/>
        <v>335.09999999999997</v>
      </c>
      <c r="M42" s="237">
        <f t="shared" si="8"/>
        <v>279.25</v>
      </c>
      <c r="N42" s="237">
        <f t="shared" si="9"/>
        <v>338.09999999999997</v>
      </c>
      <c r="O42" s="238">
        <f t="shared" si="10"/>
        <v>281.75</v>
      </c>
      <c r="P42" s="237">
        <f t="shared" si="11"/>
        <v>341.4</v>
      </c>
      <c r="Q42" s="237">
        <f t="shared" si="12"/>
        <v>284.5</v>
      </c>
      <c r="R42" s="237">
        <f t="shared" si="13"/>
        <v>344.7</v>
      </c>
      <c r="S42" s="237">
        <f t="shared" si="14"/>
        <v>287.25</v>
      </c>
      <c r="T42" s="239">
        <f t="shared" si="15"/>
        <v>347.7</v>
      </c>
      <c r="U42" s="239">
        <f t="shared" si="16"/>
        <v>289.75</v>
      </c>
      <c r="V42" s="237">
        <f t="shared" si="17"/>
        <v>351</v>
      </c>
      <c r="W42" s="237">
        <f t="shared" si="18"/>
        <v>292.5</v>
      </c>
      <c r="X42" s="237">
        <f t="shared" si="19"/>
        <v>357.3</v>
      </c>
      <c r="Y42" s="237">
        <f t="shared" si="20"/>
        <v>297.75</v>
      </c>
      <c r="Z42" s="237">
        <f t="shared" si="21"/>
        <v>360.59999999999997</v>
      </c>
      <c r="AA42" s="237">
        <f t="shared" si="22"/>
        <v>300.5</v>
      </c>
      <c r="AB42" s="237">
        <f t="shared" si="23"/>
        <v>366.9</v>
      </c>
      <c r="AC42" s="237">
        <f t="shared" si="24"/>
        <v>305.75</v>
      </c>
    </row>
    <row r="43" spans="1:29" ht="19.5" customHeight="1">
      <c r="A43" s="5">
        <v>39</v>
      </c>
      <c r="B43" s="253">
        <v>1259</v>
      </c>
      <c r="C43" s="251" t="s">
        <v>272</v>
      </c>
      <c r="D43" s="252">
        <v>330.9</v>
      </c>
      <c r="E43" s="236">
        <f t="shared" si="0"/>
        <v>341.09999999999997</v>
      </c>
      <c r="F43" s="237">
        <f t="shared" si="1"/>
        <v>344.7</v>
      </c>
      <c r="G43" s="237">
        <f t="shared" si="2"/>
        <v>287.25</v>
      </c>
      <c r="H43" s="237">
        <f t="shared" si="3"/>
        <v>351.59999999999997</v>
      </c>
      <c r="I43" s="237">
        <f t="shared" si="4"/>
        <v>293</v>
      </c>
      <c r="J43" s="237">
        <f t="shared" si="5"/>
        <v>354.9</v>
      </c>
      <c r="K43" s="237">
        <f t="shared" si="6"/>
        <v>295.75</v>
      </c>
      <c r="L43" s="237">
        <f t="shared" si="7"/>
        <v>358.2</v>
      </c>
      <c r="M43" s="237">
        <f t="shared" si="8"/>
        <v>298.5</v>
      </c>
      <c r="N43" s="237">
        <f t="shared" si="9"/>
        <v>361.8</v>
      </c>
      <c r="O43" s="238">
        <f t="shared" si="10"/>
        <v>301.5</v>
      </c>
      <c r="P43" s="237">
        <f t="shared" si="11"/>
        <v>365.09999999999997</v>
      </c>
      <c r="Q43" s="237">
        <f t="shared" si="12"/>
        <v>304.25</v>
      </c>
      <c r="R43" s="237">
        <f t="shared" si="13"/>
        <v>368.4</v>
      </c>
      <c r="S43" s="237">
        <f t="shared" si="14"/>
        <v>307</v>
      </c>
      <c r="T43" s="239">
        <f t="shared" si="15"/>
        <v>372</v>
      </c>
      <c r="U43" s="239">
        <f t="shared" si="16"/>
        <v>310</v>
      </c>
      <c r="V43" s="237">
        <f t="shared" si="17"/>
        <v>375.3</v>
      </c>
      <c r="W43" s="237">
        <f t="shared" si="18"/>
        <v>312.75</v>
      </c>
      <c r="X43" s="237">
        <f t="shared" si="19"/>
        <v>382.2</v>
      </c>
      <c r="Y43" s="237">
        <f t="shared" si="20"/>
        <v>318.5</v>
      </c>
      <c r="Z43" s="237">
        <f t="shared" si="21"/>
        <v>385.5</v>
      </c>
      <c r="AA43" s="237">
        <f t="shared" si="22"/>
        <v>321.25</v>
      </c>
      <c r="AB43" s="237">
        <f t="shared" si="23"/>
        <v>392.4</v>
      </c>
      <c r="AC43" s="237">
        <f t="shared" si="24"/>
        <v>327</v>
      </c>
    </row>
    <row r="44" spans="1:29" ht="19.5" customHeight="1">
      <c r="A44" s="6">
        <v>40</v>
      </c>
      <c r="B44" s="253">
        <v>1264</v>
      </c>
      <c r="C44" s="251" t="s">
        <v>273</v>
      </c>
      <c r="D44" s="252">
        <v>295.5</v>
      </c>
      <c r="E44" s="236">
        <f t="shared" si="0"/>
        <v>304.5</v>
      </c>
      <c r="F44" s="237">
        <f t="shared" si="1"/>
        <v>307.8</v>
      </c>
      <c r="G44" s="237">
        <f t="shared" si="2"/>
        <v>256.5</v>
      </c>
      <c r="H44" s="237">
        <f t="shared" si="3"/>
        <v>313.8</v>
      </c>
      <c r="I44" s="237">
        <f t="shared" si="4"/>
        <v>261.5</v>
      </c>
      <c r="J44" s="237">
        <f t="shared" si="5"/>
        <v>316.8</v>
      </c>
      <c r="K44" s="237">
        <f t="shared" si="6"/>
        <v>264</v>
      </c>
      <c r="L44" s="237">
        <f t="shared" si="7"/>
        <v>319.8</v>
      </c>
      <c r="M44" s="237">
        <f t="shared" si="8"/>
        <v>266.5</v>
      </c>
      <c r="N44" s="237">
        <f t="shared" si="9"/>
        <v>322.8</v>
      </c>
      <c r="O44" s="238">
        <f t="shared" si="10"/>
        <v>269</v>
      </c>
      <c r="P44" s="237">
        <f t="shared" si="11"/>
        <v>326.09999999999997</v>
      </c>
      <c r="Q44" s="237">
        <f t="shared" si="12"/>
        <v>271.75</v>
      </c>
      <c r="R44" s="237">
        <f t="shared" si="13"/>
        <v>329.09999999999997</v>
      </c>
      <c r="S44" s="237">
        <f t="shared" si="14"/>
        <v>274.25</v>
      </c>
      <c r="T44" s="239">
        <f t="shared" si="15"/>
        <v>332.09999999999997</v>
      </c>
      <c r="U44" s="239">
        <f t="shared" si="16"/>
        <v>276.75</v>
      </c>
      <c r="V44" s="237">
        <f t="shared" si="17"/>
        <v>335.09999999999997</v>
      </c>
      <c r="W44" s="237">
        <f t="shared" si="18"/>
        <v>279.25</v>
      </c>
      <c r="X44" s="237">
        <f t="shared" si="19"/>
        <v>341.09999999999997</v>
      </c>
      <c r="Y44" s="237">
        <f t="shared" si="20"/>
        <v>284.25</v>
      </c>
      <c r="Z44" s="237">
        <f t="shared" si="21"/>
        <v>344.09999999999997</v>
      </c>
      <c r="AA44" s="237">
        <f t="shared" si="22"/>
        <v>286.75</v>
      </c>
      <c r="AB44" s="237">
        <f t="shared" si="23"/>
        <v>350.4</v>
      </c>
      <c r="AC44" s="237">
        <f t="shared" si="24"/>
        <v>292</v>
      </c>
    </row>
    <row r="45" spans="1:29" ht="19.5" customHeight="1">
      <c r="A45" s="5">
        <v>41</v>
      </c>
      <c r="B45" s="253">
        <v>1265</v>
      </c>
      <c r="C45" s="251" t="s">
        <v>275</v>
      </c>
      <c r="D45" s="252">
        <v>313.2</v>
      </c>
      <c r="E45" s="236">
        <f t="shared" si="0"/>
        <v>322.8</v>
      </c>
      <c r="F45" s="237">
        <f t="shared" si="1"/>
        <v>326.09999999999997</v>
      </c>
      <c r="G45" s="237">
        <f t="shared" si="2"/>
        <v>271.75</v>
      </c>
      <c r="H45" s="237">
        <f t="shared" si="3"/>
        <v>332.7</v>
      </c>
      <c r="I45" s="237">
        <f t="shared" si="4"/>
        <v>277.25</v>
      </c>
      <c r="J45" s="237">
        <f t="shared" si="5"/>
        <v>336</v>
      </c>
      <c r="K45" s="237">
        <f t="shared" si="6"/>
        <v>280</v>
      </c>
      <c r="L45" s="237">
        <f t="shared" si="7"/>
        <v>339</v>
      </c>
      <c r="M45" s="237">
        <f t="shared" si="8"/>
        <v>282.5</v>
      </c>
      <c r="N45" s="237">
        <f t="shared" si="9"/>
        <v>342.3</v>
      </c>
      <c r="O45" s="238">
        <f t="shared" si="10"/>
        <v>285.25</v>
      </c>
      <c r="P45" s="237">
        <f t="shared" si="11"/>
        <v>345.59999999999997</v>
      </c>
      <c r="Q45" s="237">
        <f t="shared" si="12"/>
        <v>288</v>
      </c>
      <c r="R45" s="237">
        <f t="shared" si="13"/>
        <v>348.9</v>
      </c>
      <c r="S45" s="237">
        <f t="shared" si="14"/>
        <v>290.75</v>
      </c>
      <c r="T45" s="239">
        <f t="shared" si="15"/>
        <v>351.9</v>
      </c>
      <c r="U45" s="239">
        <f t="shared" si="16"/>
        <v>293.25</v>
      </c>
      <c r="V45" s="237">
        <f t="shared" si="17"/>
        <v>355.2</v>
      </c>
      <c r="W45" s="237">
        <f t="shared" si="18"/>
        <v>296</v>
      </c>
      <c r="X45" s="237">
        <f t="shared" si="19"/>
        <v>361.8</v>
      </c>
      <c r="Y45" s="237">
        <f t="shared" si="20"/>
        <v>301.5</v>
      </c>
      <c r="Z45" s="237">
        <f t="shared" si="21"/>
        <v>364.8</v>
      </c>
      <c r="AA45" s="237">
        <f t="shared" si="22"/>
        <v>304</v>
      </c>
      <c r="AB45" s="237">
        <f t="shared" si="23"/>
        <v>371.4</v>
      </c>
      <c r="AC45" s="237">
        <f t="shared" si="24"/>
        <v>309.5</v>
      </c>
    </row>
    <row r="46" spans="1:29" ht="19.5" customHeight="1">
      <c r="A46" s="6">
        <v>42</v>
      </c>
      <c r="B46" s="253">
        <v>1266</v>
      </c>
      <c r="C46" s="251" t="s">
        <v>276</v>
      </c>
      <c r="D46" s="252">
        <v>358.5</v>
      </c>
      <c r="E46" s="236">
        <f t="shared" si="0"/>
        <v>369.3</v>
      </c>
      <c r="F46" s="237">
        <f t="shared" si="1"/>
        <v>373.2</v>
      </c>
      <c r="G46" s="237">
        <f t="shared" si="2"/>
        <v>311</v>
      </c>
      <c r="H46" s="237">
        <f t="shared" si="3"/>
        <v>380.4</v>
      </c>
      <c r="I46" s="237">
        <f t="shared" si="4"/>
        <v>317</v>
      </c>
      <c r="J46" s="237">
        <f t="shared" si="5"/>
        <v>384.3</v>
      </c>
      <c r="K46" s="237">
        <f t="shared" si="6"/>
        <v>320.25</v>
      </c>
      <c r="L46" s="237">
        <f t="shared" si="7"/>
        <v>387.9</v>
      </c>
      <c r="M46" s="237">
        <f t="shared" si="8"/>
        <v>323.25</v>
      </c>
      <c r="N46" s="237">
        <f t="shared" si="9"/>
        <v>391.5</v>
      </c>
      <c r="O46" s="238">
        <f t="shared" si="10"/>
        <v>326.25</v>
      </c>
      <c r="P46" s="237">
        <f t="shared" si="11"/>
        <v>395.4</v>
      </c>
      <c r="Q46" s="237">
        <f t="shared" si="12"/>
        <v>329.5</v>
      </c>
      <c r="R46" s="237">
        <f t="shared" si="13"/>
        <v>399</v>
      </c>
      <c r="S46" s="237">
        <f t="shared" si="14"/>
        <v>332.5</v>
      </c>
      <c r="T46" s="239">
        <f t="shared" si="15"/>
        <v>402.59999999999997</v>
      </c>
      <c r="U46" s="239">
        <f t="shared" si="16"/>
        <v>335.5</v>
      </c>
      <c r="V46" s="237">
        <f t="shared" si="17"/>
        <v>406.5</v>
      </c>
      <c r="W46" s="237">
        <f t="shared" si="18"/>
        <v>338.75</v>
      </c>
      <c r="X46" s="237">
        <f t="shared" si="19"/>
        <v>413.7</v>
      </c>
      <c r="Y46" s="237">
        <f t="shared" si="20"/>
        <v>344.75</v>
      </c>
      <c r="Z46" s="237">
        <f t="shared" si="21"/>
        <v>417.59999999999997</v>
      </c>
      <c r="AA46" s="237">
        <f t="shared" si="22"/>
        <v>348</v>
      </c>
      <c r="AB46" s="237">
        <f t="shared" si="23"/>
        <v>424.8</v>
      </c>
      <c r="AC46" s="237">
        <f t="shared" si="24"/>
        <v>354</v>
      </c>
    </row>
    <row r="47" spans="1:29" ht="19.5" customHeight="1">
      <c r="A47" s="5">
        <v>43</v>
      </c>
      <c r="B47" s="253">
        <v>1267</v>
      </c>
      <c r="C47" s="251" t="s">
        <v>277</v>
      </c>
      <c r="D47" s="252">
        <v>376.2</v>
      </c>
      <c r="E47" s="236">
        <f t="shared" si="0"/>
        <v>387.59999999999997</v>
      </c>
      <c r="F47" s="237">
        <f t="shared" si="1"/>
        <v>391.5</v>
      </c>
      <c r="G47" s="237">
        <f t="shared" si="2"/>
        <v>326.25</v>
      </c>
      <c r="H47" s="237">
        <f t="shared" si="3"/>
        <v>399.3</v>
      </c>
      <c r="I47" s="237">
        <f t="shared" si="4"/>
        <v>332.75</v>
      </c>
      <c r="J47" s="237">
        <f t="shared" si="5"/>
        <v>403.2</v>
      </c>
      <c r="K47" s="237">
        <f t="shared" si="6"/>
        <v>336</v>
      </c>
      <c r="L47" s="237">
        <f t="shared" si="7"/>
        <v>407.09999999999997</v>
      </c>
      <c r="M47" s="237">
        <f t="shared" si="8"/>
        <v>339.25</v>
      </c>
      <c r="N47" s="237">
        <f t="shared" si="9"/>
        <v>411</v>
      </c>
      <c r="O47" s="238">
        <f t="shared" si="10"/>
        <v>342.5</v>
      </c>
      <c r="P47" s="237">
        <f t="shared" si="11"/>
        <v>414.9</v>
      </c>
      <c r="Q47" s="237">
        <f t="shared" si="12"/>
        <v>345.75</v>
      </c>
      <c r="R47" s="237">
        <f t="shared" si="13"/>
        <v>418.8</v>
      </c>
      <c r="S47" s="237">
        <f t="shared" si="14"/>
        <v>349</v>
      </c>
      <c r="T47" s="239">
        <f t="shared" si="15"/>
        <v>422.7</v>
      </c>
      <c r="U47" s="239">
        <f t="shared" si="16"/>
        <v>352.25</v>
      </c>
      <c r="V47" s="237">
        <f t="shared" si="17"/>
        <v>426.59999999999997</v>
      </c>
      <c r="W47" s="237">
        <f t="shared" si="18"/>
        <v>355.5</v>
      </c>
      <c r="X47" s="237">
        <f t="shared" si="19"/>
        <v>434.4</v>
      </c>
      <c r="Y47" s="237">
        <f t="shared" si="20"/>
        <v>362</v>
      </c>
      <c r="Z47" s="237">
        <f t="shared" si="21"/>
        <v>438</v>
      </c>
      <c r="AA47" s="237">
        <f t="shared" si="22"/>
        <v>365</v>
      </c>
      <c r="AB47" s="237">
        <f t="shared" si="23"/>
        <v>445.8</v>
      </c>
      <c r="AC47" s="237">
        <f t="shared" si="24"/>
        <v>371.5</v>
      </c>
    </row>
    <row r="48" spans="1:29" ht="19.5" customHeight="1">
      <c r="A48" s="6">
        <v>44</v>
      </c>
      <c r="B48" s="253">
        <v>3203</v>
      </c>
      <c r="C48" s="251" t="s">
        <v>278</v>
      </c>
      <c r="D48" s="252">
        <v>398.4</v>
      </c>
      <c r="E48" s="236">
        <f t="shared" si="0"/>
        <v>410.4</v>
      </c>
      <c r="F48" s="237">
        <f t="shared" si="1"/>
        <v>414.59999999999997</v>
      </c>
      <c r="G48" s="237">
        <f t="shared" si="2"/>
        <v>345.5</v>
      </c>
      <c r="H48" s="237">
        <f t="shared" si="3"/>
        <v>423</v>
      </c>
      <c r="I48" s="237">
        <f t="shared" si="4"/>
        <v>352.5</v>
      </c>
      <c r="J48" s="237">
        <f t="shared" si="5"/>
        <v>426.9</v>
      </c>
      <c r="K48" s="237">
        <f t="shared" si="6"/>
        <v>355.75</v>
      </c>
      <c r="L48" s="237">
        <f t="shared" si="7"/>
        <v>431.09999999999997</v>
      </c>
      <c r="M48" s="237">
        <f t="shared" si="8"/>
        <v>359.25</v>
      </c>
      <c r="N48" s="237">
        <f t="shared" si="9"/>
        <v>435.3</v>
      </c>
      <c r="O48" s="238">
        <f t="shared" si="10"/>
        <v>362.75</v>
      </c>
      <c r="P48" s="237">
        <f t="shared" si="11"/>
        <v>439.2</v>
      </c>
      <c r="Q48" s="237">
        <f t="shared" si="12"/>
        <v>366</v>
      </c>
      <c r="R48" s="237">
        <f t="shared" si="13"/>
        <v>443.4</v>
      </c>
      <c r="S48" s="237">
        <f t="shared" si="14"/>
        <v>369.5</v>
      </c>
      <c r="T48" s="239">
        <f t="shared" si="15"/>
        <v>447.59999999999997</v>
      </c>
      <c r="U48" s="239">
        <f t="shared" si="16"/>
        <v>373</v>
      </c>
      <c r="V48" s="237">
        <f t="shared" si="17"/>
        <v>451.5</v>
      </c>
      <c r="W48" s="237">
        <f t="shared" si="18"/>
        <v>376.25</v>
      </c>
      <c r="X48" s="237">
        <f t="shared" si="19"/>
        <v>459.9</v>
      </c>
      <c r="Y48" s="237">
        <f t="shared" si="20"/>
        <v>383.25</v>
      </c>
      <c r="Z48" s="237">
        <f t="shared" si="21"/>
        <v>463.79999999999995</v>
      </c>
      <c r="AA48" s="237">
        <f t="shared" si="22"/>
        <v>386.5</v>
      </c>
      <c r="AB48" s="237">
        <f t="shared" si="23"/>
        <v>472.2</v>
      </c>
      <c r="AC48" s="237">
        <f t="shared" si="24"/>
        <v>393.5</v>
      </c>
    </row>
    <row r="49" spans="1:29" ht="19.5" customHeight="1">
      <c r="A49" s="5">
        <v>45</v>
      </c>
      <c r="B49" s="253">
        <v>3204</v>
      </c>
      <c r="C49" s="251" t="s">
        <v>279</v>
      </c>
      <c r="D49" s="252">
        <v>419.7</v>
      </c>
      <c r="E49" s="236">
        <f t="shared" si="0"/>
        <v>432.3</v>
      </c>
      <c r="F49" s="237">
        <f t="shared" si="1"/>
        <v>436.8</v>
      </c>
      <c r="G49" s="237">
        <f t="shared" si="2"/>
        <v>364</v>
      </c>
      <c r="H49" s="237">
        <f t="shared" si="3"/>
        <v>445.5</v>
      </c>
      <c r="I49" s="237">
        <f t="shared" si="4"/>
        <v>371.25</v>
      </c>
      <c r="J49" s="237">
        <f t="shared" si="5"/>
        <v>449.7</v>
      </c>
      <c r="K49" s="237">
        <f t="shared" si="6"/>
        <v>374.75</v>
      </c>
      <c r="L49" s="237">
        <f t="shared" si="7"/>
        <v>454.2</v>
      </c>
      <c r="M49" s="237">
        <f t="shared" si="8"/>
        <v>378.5</v>
      </c>
      <c r="N49" s="237">
        <f t="shared" si="9"/>
        <v>458.4</v>
      </c>
      <c r="O49" s="238">
        <f t="shared" si="10"/>
        <v>382</v>
      </c>
      <c r="P49" s="237">
        <f t="shared" si="11"/>
        <v>462.59999999999997</v>
      </c>
      <c r="Q49" s="237">
        <f t="shared" si="12"/>
        <v>385.5</v>
      </c>
      <c r="R49" s="237">
        <f t="shared" si="13"/>
        <v>467.09999999999997</v>
      </c>
      <c r="S49" s="237">
        <f t="shared" si="14"/>
        <v>389.25</v>
      </c>
      <c r="T49" s="239">
        <f t="shared" si="15"/>
        <v>471.29999999999995</v>
      </c>
      <c r="U49" s="239">
        <f t="shared" si="16"/>
        <v>392.75</v>
      </c>
      <c r="V49" s="237">
        <f t="shared" si="17"/>
        <v>475.79999999999995</v>
      </c>
      <c r="W49" s="237">
        <f t="shared" si="18"/>
        <v>396.5</v>
      </c>
      <c r="X49" s="237">
        <f t="shared" si="19"/>
        <v>484.2</v>
      </c>
      <c r="Y49" s="237">
        <f t="shared" si="20"/>
        <v>403.5</v>
      </c>
      <c r="Z49" s="237">
        <f t="shared" si="21"/>
        <v>488.7</v>
      </c>
      <c r="AA49" s="237">
        <f t="shared" si="22"/>
        <v>407.25</v>
      </c>
      <c r="AB49" s="237">
        <f t="shared" si="23"/>
        <v>497.4</v>
      </c>
      <c r="AC49" s="237">
        <f t="shared" si="24"/>
        <v>414.5</v>
      </c>
    </row>
    <row r="50" spans="1:29" ht="19.5" customHeight="1">
      <c r="A50" s="6">
        <v>46</v>
      </c>
      <c r="B50" s="253">
        <v>3346</v>
      </c>
      <c r="C50" s="251" t="s">
        <v>280</v>
      </c>
      <c r="D50" s="252">
        <v>480.9</v>
      </c>
      <c r="E50" s="236">
        <f t="shared" si="0"/>
        <v>495.59999999999997</v>
      </c>
      <c r="F50" s="237">
        <f t="shared" si="1"/>
        <v>500.7</v>
      </c>
      <c r="G50" s="237">
        <f t="shared" si="2"/>
        <v>417.25</v>
      </c>
      <c r="H50" s="237">
        <f t="shared" si="3"/>
        <v>510.59999999999997</v>
      </c>
      <c r="I50" s="237">
        <f t="shared" si="4"/>
        <v>425.5</v>
      </c>
      <c r="J50" s="237">
        <f t="shared" si="5"/>
        <v>515.6999999999999</v>
      </c>
      <c r="K50" s="237">
        <f t="shared" si="6"/>
        <v>429.74999999999994</v>
      </c>
      <c r="L50" s="237">
        <f t="shared" si="7"/>
        <v>520.5</v>
      </c>
      <c r="M50" s="237">
        <f t="shared" si="8"/>
        <v>433.75</v>
      </c>
      <c r="N50" s="237">
        <f t="shared" si="9"/>
        <v>525.6</v>
      </c>
      <c r="O50" s="238">
        <f t="shared" si="10"/>
        <v>438.00000000000006</v>
      </c>
      <c r="P50" s="237">
        <f t="shared" si="11"/>
        <v>530.4</v>
      </c>
      <c r="Q50" s="237">
        <f t="shared" si="12"/>
        <v>442</v>
      </c>
      <c r="R50" s="237">
        <f t="shared" si="13"/>
        <v>535.5</v>
      </c>
      <c r="S50" s="237">
        <f t="shared" si="14"/>
        <v>446.25</v>
      </c>
      <c r="T50" s="239">
        <f t="shared" si="15"/>
        <v>540.3</v>
      </c>
      <c r="U50" s="239">
        <f t="shared" si="16"/>
        <v>450.25</v>
      </c>
      <c r="V50" s="237">
        <f t="shared" si="17"/>
        <v>545.4</v>
      </c>
      <c r="W50" s="237">
        <f t="shared" si="18"/>
        <v>454.5</v>
      </c>
      <c r="X50" s="237">
        <f t="shared" si="19"/>
        <v>555.3</v>
      </c>
      <c r="Y50" s="237">
        <f t="shared" si="20"/>
        <v>462.75</v>
      </c>
      <c r="Z50" s="237">
        <f t="shared" si="21"/>
        <v>560.1</v>
      </c>
      <c r="AA50" s="237">
        <f t="shared" si="22"/>
        <v>466.75000000000006</v>
      </c>
      <c r="AB50" s="237">
        <f t="shared" si="23"/>
        <v>570</v>
      </c>
      <c r="AC50" s="237">
        <f t="shared" si="24"/>
        <v>475</v>
      </c>
    </row>
    <row r="51" spans="1:29" ht="19.5" customHeight="1">
      <c r="A51" s="5">
        <v>47</v>
      </c>
      <c r="B51" s="253">
        <v>3347</v>
      </c>
      <c r="C51" s="251" t="s">
        <v>281</v>
      </c>
      <c r="D51" s="252">
        <v>502.5</v>
      </c>
      <c r="E51" s="236">
        <f t="shared" si="0"/>
        <v>517.8</v>
      </c>
      <c r="F51" s="237">
        <f t="shared" si="1"/>
        <v>523.1999999999999</v>
      </c>
      <c r="G51" s="237">
        <f t="shared" si="2"/>
        <v>435.99999999999994</v>
      </c>
      <c r="H51" s="237">
        <f t="shared" si="3"/>
        <v>533.4</v>
      </c>
      <c r="I51" s="237">
        <f t="shared" si="4"/>
        <v>444.5</v>
      </c>
      <c r="J51" s="237">
        <f t="shared" si="5"/>
        <v>538.8</v>
      </c>
      <c r="K51" s="237">
        <f t="shared" si="6"/>
        <v>449</v>
      </c>
      <c r="L51" s="237">
        <f t="shared" si="7"/>
        <v>543.9</v>
      </c>
      <c r="M51" s="237">
        <f t="shared" si="8"/>
        <v>453.25</v>
      </c>
      <c r="N51" s="237">
        <f t="shared" si="9"/>
        <v>549</v>
      </c>
      <c r="O51" s="238">
        <f t="shared" si="10"/>
        <v>457.5</v>
      </c>
      <c r="P51" s="237">
        <f t="shared" si="11"/>
        <v>554.1</v>
      </c>
      <c r="Q51" s="237">
        <f t="shared" si="12"/>
        <v>461.75000000000006</v>
      </c>
      <c r="R51" s="237">
        <f t="shared" si="13"/>
        <v>559.5</v>
      </c>
      <c r="S51" s="237">
        <f t="shared" si="14"/>
        <v>466.25</v>
      </c>
      <c r="T51" s="239">
        <f t="shared" si="15"/>
        <v>564.6</v>
      </c>
      <c r="U51" s="239">
        <f t="shared" si="16"/>
        <v>470.50000000000006</v>
      </c>
      <c r="V51" s="237">
        <f t="shared" si="17"/>
        <v>569.6999999999999</v>
      </c>
      <c r="W51" s="237">
        <f t="shared" si="18"/>
        <v>474.74999999999994</v>
      </c>
      <c r="X51" s="237">
        <f t="shared" si="19"/>
        <v>580.1999999999999</v>
      </c>
      <c r="Y51" s="237">
        <f t="shared" si="20"/>
        <v>483.49999999999994</v>
      </c>
      <c r="Z51" s="237">
        <f t="shared" si="21"/>
        <v>585.3</v>
      </c>
      <c r="AA51" s="237">
        <f t="shared" si="22"/>
        <v>487.75</v>
      </c>
      <c r="AB51" s="237">
        <f t="shared" si="23"/>
        <v>595.5</v>
      </c>
      <c r="AC51" s="237">
        <f t="shared" si="24"/>
        <v>496.25</v>
      </c>
    </row>
    <row r="52" spans="1:29" ht="19.5" customHeight="1">
      <c r="A52" s="6">
        <v>48</v>
      </c>
      <c r="B52" s="253">
        <v>1226</v>
      </c>
      <c r="C52" s="251" t="s">
        <v>282</v>
      </c>
      <c r="D52" s="252">
        <v>135</v>
      </c>
      <c r="E52" s="236">
        <f t="shared" si="0"/>
        <v>139.2</v>
      </c>
      <c r="F52" s="237">
        <f t="shared" si="1"/>
        <v>140.7</v>
      </c>
      <c r="G52" s="237">
        <f t="shared" si="2"/>
        <v>117.25</v>
      </c>
      <c r="H52" s="237">
        <f t="shared" si="3"/>
        <v>143.4</v>
      </c>
      <c r="I52" s="237">
        <f t="shared" si="4"/>
        <v>119.50000000000001</v>
      </c>
      <c r="J52" s="237">
        <f t="shared" si="5"/>
        <v>144.9</v>
      </c>
      <c r="K52" s="237">
        <f t="shared" si="6"/>
        <v>120.75000000000001</v>
      </c>
      <c r="L52" s="237">
        <f t="shared" si="7"/>
        <v>146.4</v>
      </c>
      <c r="M52" s="237">
        <f t="shared" si="8"/>
        <v>122.00000000000001</v>
      </c>
      <c r="N52" s="237">
        <f t="shared" si="9"/>
        <v>147.6</v>
      </c>
      <c r="O52" s="238">
        <f t="shared" si="10"/>
        <v>123</v>
      </c>
      <c r="P52" s="237">
        <f t="shared" si="11"/>
        <v>149.1</v>
      </c>
      <c r="Q52" s="237">
        <f t="shared" si="12"/>
        <v>124.25</v>
      </c>
      <c r="R52" s="237">
        <f t="shared" si="13"/>
        <v>150.6</v>
      </c>
      <c r="S52" s="237">
        <f t="shared" si="14"/>
        <v>125.5</v>
      </c>
      <c r="T52" s="239">
        <f t="shared" si="15"/>
        <v>151.79999999999998</v>
      </c>
      <c r="U52" s="239">
        <f t="shared" si="16"/>
        <v>126.49999999999999</v>
      </c>
      <c r="V52" s="237">
        <f t="shared" si="17"/>
        <v>153.29999999999998</v>
      </c>
      <c r="W52" s="237">
        <f t="shared" si="18"/>
        <v>127.74999999999999</v>
      </c>
      <c r="X52" s="237">
        <f t="shared" si="19"/>
        <v>156</v>
      </c>
      <c r="Y52" s="237">
        <f t="shared" si="20"/>
        <v>130</v>
      </c>
      <c r="Z52" s="237">
        <f t="shared" si="21"/>
        <v>157.5</v>
      </c>
      <c r="AA52" s="237">
        <f t="shared" si="22"/>
        <v>131.25</v>
      </c>
      <c r="AB52" s="237">
        <f t="shared" si="23"/>
        <v>160.2</v>
      </c>
      <c r="AC52" s="237">
        <f t="shared" si="24"/>
        <v>133.5</v>
      </c>
    </row>
    <row r="53" spans="1:29" ht="19.5" customHeight="1">
      <c r="A53" s="5">
        <v>49</v>
      </c>
      <c r="B53" s="253">
        <v>1227</v>
      </c>
      <c r="C53" s="251" t="s">
        <v>284</v>
      </c>
      <c r="D53" s="252">
        <v>146.7</v>
      </c>
      <c r="E53" s="236">
        <f t="shared" si="0"/>
        <v>151.2</v>
      </c>
      <c r="F53" s="237">
        <f t="shared" si="1"/>
        <v>153</v>
      </c>
      <c r="G53" s="237">
        <f t="shared" si="2"/>
        <v>127.5</v>
      </c>
      <c r="H53" s="237">
        <f t="shared" si="3"/>
        <v>156</v>
      </c>
      <c r="I53" s="237">
        <f t="shared" si="4"/>
        <v>130</v>
      </c>
      <c r="J53" s="237">
        <f t="shared" si="5"/>
        <v>157.5</v>
      </c>
      <c r="K53" s="237">
        <f t="shared" si="6"/>
        <v>131.25</v>
      </c>
      <c r="L53" s="237">
        <f t="shared" si="7"/>
        <v>159</v>
      </c>
      <c r="M53" s="237">
        <f t="shared" si="8"/>
        <v>132.5</v>
      </c>
      <c r="N53" s="237">
        <f t="shared" si="9"/>
        <v>160.5</v>
      </c>
      <c r="O53" s="238">
        <f t="shared" si="10"/>
        <v>133.75</v>
      </c>
      <c r="P53" s="237">
        <f t="shared" si="11"/>
        <v>162</v>
      </c>
      <c r="Q53" s="237">
        <f t="shared" si="12"/>
        <v>135</v>
      </c>
      <c r="R53" s="237">
        <f t="shared" si="13"/>
        <v>163.5</v>
      </c>
      <c r="S53" s="237">
        <f t="shared" si="14"/>
        <v>136.25</v>
      </c>
      <c r="T53" s="239">
        <f t="shared" si="15"/>
        <v>165</v>
      </c>
      <c r="U53" s="239">
        <f t="shared" si="16"/>
        <v>137.5</v>
      </c>
      <c r="V53" s="237">
        <f t="shared" si="17"/>
        <v>166.5</v>
      </c>
      <c r="W53" s="237">
        <f t="shared" si="18"/>
        <v>138.75</v>
      </c>
      <c r="X53" s="237">
        <f t="shared" si="19"/>
        <v>169.5</v>
      </c>
      <c r="Y53" s="237">
        <f t="shared" si="20"/>
        <v>141.25</v>
      </c>
      <c r="Z53" s="237">
        <f t="shared" si="21"/>
        <v>171</v>
      </c>
      <c r="AA53" s="237">
        <f t="shared" si="22"/>
        <v>142.5</v>
      </c>
      <c r="AB53" s="237">
        <f t="shared" si="23"/>
        <v>174</v>
      </c>
      <c r="AC53" s="237">
        <f t="shared" si="24"/>
        <v>145</v>
      </c>
    </row>
    <row r="54" spans="1:29" ht="19.5" customHeight="1">
      <c r="A54" s="6">
        <v>50</v>
      </c>
      <c r="B54" s="253">
        <v>1228</v>
      </c>
      <c r="C54" s="251" t="s">
        <v>285</v>
      </c>
      <c r="D54" s="252">
        <v>259.8</v>
      </c>
      <c r="E54" s="236">
        <f t="shared" si="0"/>
        <v>267.59999999999997</v>
      </c>
      <c r="F54" s="237">
        <f t="shared" si="1"/>
        <v>270.3</v>
      </c>
      <c r="G54" s="237">
        <f t="shared" si="2"/>
        <v>225.25000000000003</v>
      </c>
      <c r="H54" s="237">
        <f t="shared" si="3"/>
        <v>275.7</v>
      </c>
      <c r="I54" s="237">
        <f t="shared" si="4"/>
        <v>229.75</v>
      </c>
      <c r="J54" s="237">
        <f t="shared" si="5"/>
        <v>278.4</v>
      </c>
      <c r="K54" s="237">
        <f t="shared" si="6"/>
        <v>232</v>
      </c>
      <c r="L54" s="237">
        <f t="shared" si="7"/>
        <v>281.09999999999997</v>
      </c>
      <c r="M54" s="237">
        <f t="shared" si="8"/>
        <v>234.24999999999997</v>
      </c>
      <c r="N54" s="237">
        <f t="shared" si="9"/>
        <v>283.8</v>
      </c>
      <c r="O54" s="238">
        <f t="shared" si="10"/>
        <v>236.50000000000003</v>
      </c>
      <c r="P54" s="237">
        <f t="shared" si="11"/>
        <v>286.5</v>
      </c>
      <c r="Q54" s="237">
        <f t="shared" si="12"/>
        <v>238.75</v>
      </c>
      <c r="R54" s="237">
        <f t="shared" si="13"/>
        <v>289.2</v>
      </c>
      <c r="S54" s="237">
        <f t="shared" si="14"/>
        <v>241</v>
      </c>
      <c r="T54" s="239">
        <f t="shared" si="15"/>
        <v>291.9</v>
      </c>
      <c r="U54" s="239">
        <f t="shared" si="16"/>
        <v>243.25</v>
      </c>
      <c r="V54" s="237">
        <f t="shared" si="17"/>
        <v>294.59999999999997</v>
      </c>
      <c r="W54" s="237">
        <f t="shared" si="18"/>
        <v>245.49999999999997</v>
      </c>
      <c r="X54" s="237">
        <f t="shared" si="19"/>
        <v>300</v>
      </c>
      <c r="Y54" s="237">
        <f t="shared" si="20"/>
        <v>250</v>
      </c>
      <c r="Z54" s="237">
        <f t="shared" si="21"/>
        <v>302.4</v>
      </c>
      <c r="AA54" s="237">
        <f t="shared" si="22"/>
        <v>252</v>
      </c>
      <c r="AB54" s="237">
        <f t="shared" si="23"/>
        <v>307.8</v>
      </c>
      <c r="AC54" s="237">
        <f t="shared" si="24"/>
        <v>256.5</v>
      </c>
    </row>
    <row r="55" spans="1:29" ht="19.5" customHeight="1">
      <c r="A55" s="5">
        <v>51</v>
      </c>
      <c r="B55" s="253">
        <v>1229</v>
      </c>
      <c r="C55" s="251" t="s">
        <v>286</v>
      </c>
      <c r="D55" s="252">
        <v>277.2</v>
      </c>
      <c r="E55" s="236">
        <f t="shared" si="0"/>
        <v>285.59999999999997</v>
      </c>
      <c r="F55" s="237">
        <f t="shared" si="1"/>
        <v>288.59999999999997</v>
      </c>
      <c r="G55" s="237">
        <f t="shared" si="2"/>
        <v>240.49999999999997</v>
      </c>
      <c r="H55" s="237">
        <f t="shared" si="3"/>
        <v>294.3</v>
      </c>
      <c r="I55" s="237">
        <f t="shared" si="4"/>
        <v>245.25000000000003</v>
      </c>
      <c r="J55" s="237">
        <f t="shared" si="5"/>
        <v>297.3</v>
      </c>
      <c r="K55" s="237">
        <f t="shared" si="6"/>
        <v>247.75000000000003</v>
      </c>
      <c r="L55" s="237">
        <f t="shared" si="7"/>
        <v>300</v>
      </c>
      <c r="M55" s="237">
        <f t="shared" si="8"/>
        <v>250</v>
      </c>
      <c r="N55" s="237">
        <f t="shared" si="9"/>
        <v>303</v>
      </c>
      <c r="O55" s="238">
        <f t="shared" si="10"/>
        <v>252.5</v>
      </c>
      <c r="P55" s="237">
        <f t="shared" si="11"/>
        <v>305.7</v>
      </c>
      <c r="Q55" s="237">
        <f t="shared" si="12"/>
        <v>254.75</v>
      </c>
      <c r="R55" s="237">
        <f t="shared" si="13"/>
        <v>308.7</v>
      </c>
      <c r="S55" s="237">
        <f t="shared" si="14"/>
        <v>257.25</v>
      </c>
      <c r="T55" s="239">
        <f t="shared" si="15"/>
        <v>311.4</v>
      </c>
      <c r="U55" s="239">
        <f t="shared" si="16"/>
        <v>259.5</v>
      </c>
      <c r="V55" s="237">
        <f t="shared" si="17"/>
        <v>314.4</v>
      </c>
      <c r="W55" s="237">
        <f t="shared" si="18"/>
        <v>262</v>
      </c>
      <c r="X55" s="237">
        <f t="shared" si="19"/>
        <v>320.09999999999997</v>
      </c>
      <c r="Y55" s="237">
        <f t="shared" si="20"/>
        <v>266.75</v>
      </c>
      <c r="Z55" s="237">
        <f t="shared" si="21"/>
        <v>322.8</v>
      </c>
      <c r="AA55" s="237">
        <f t="shared" si="22"/>
        <v>269</v>
      </c>
      <c r="AB55" s="237">
        <f t="shared" si="23"/>
        <v>328.5</v>
      </c>
      <c r="AC55" s="237">
        <f t="shared" si="24"/>
        <v>273.75</v>
      </c>
    </row>
    <row r="56" spans="1:29" ht="19.5" customHeight="1">
      <c r="A56" s="6">
        <v>52</v>
      </c>
      <c r="B56" s="253">
        <v>1230</v>
      </c>
      <c r="C56" s="251" t="s">
        <v>287</v>
      </c>
      <c r="D56" s="252">
        <v>312</v>
      </c>
      <c r="E56" s="236">
        <f t="shared" si="0"/>
        <v>321.59999999999997</v>
      </c>
      <c r="F56" s="237">
        <f t="shared" si="1"/>
        <v>324.9</v>
      </c>
      <c r="G56" s="237">
        <f t="shared" si="2"/>
        <v>270.75</v>
      </c>
      <c r="H56" s="237">
        <f t="shared" si="3"/>
        <v>331.5</v>
      </c>
      <c r="I56" s="237">
        <f t="shared" si="4"/>
        <v>276.25</v>
      </c>
      <c r="J56" s="237">
        <f t="shared" si="5"/>
        <v>334.5</v>
      </c>
      <c r="K56" s="237">
        <f t="shared" si="6"/>
        <v>278.75</v>
      </c>
      <c r="L56" s="237">
        <f t="shared" si="7"/>
        <v>337.8</v>
      </c>
      <c r="M56" s="237">
        <f t="shared" si="8"/>
        <v>281.5</v>
      </c>
      <c r="N56" s="237">
        <f t="shared" si="9"/>
        <v>341.09999999999997</v>
      </c>
      <c r="O56" s="238">
        <f t="shared" si="10"/>
        <v>284.25</v>
      </c>
      <c r="P56" s="237">
        <f t="shared" si="11"/>
        <v>344.4</v>
      </c>
      <c r="Q56" s="237">
        <f t="shared" si="12"/>
        <v>287</v>
      </c>
      <c r="R56" s="237">
        <f t="shared" si="13"/>
        <v>347.4</v>
      </c>
      <c r="S56" s="237">
        <f t="shared" si="14"/>
        <v>289.5</v>
      </c>
      <c r="T56" s="239">
        <f t="shared" si="15"/>
        <v>350.7</v>
      </c>
      <c r="U56" s="239">
        <f t="shared" si="16"/>
        <v>292.25</v>
      </c>
      <c r="V56" s="237">
        <f t="shared" si="17"/>
        <v>354</v>
      </c>
      <c r="W56" s="237">
        <f t="shared" si="18"/>
        <v>295</v>
      </c>
      <c r="X56" s="237">
        <f t="shared" si="19"/>
        <v>360.3</v>
      </c>
      <c r="Y56" s="237">
        <f t="shared" si="20"/>
        <v>300.25</v>
      </c>
      <c r="Z56" s="237">
        <f t="shared" si="21"/>
        <v>363.59999999999997</v>
      </c>
      <c r="AA56" s="237">
        <f t="shared" si="22"/>
        <v>303</v>
      </c>
      <c r="AB56" s="237">
        <f t="shared" si="23"/>
        <v>369.9</v>
      </c>
      <c r="AC56" s="237">
        <f t="shared" si="24"/>
        <v>308.25</v>
      </c>
    </row>
    <row r="57" spans="1:29" ht="19.5" customHeight="1">
      <c r="A57" s="5">
        <v>53</v>
      </c>
      <c r="B57" s="253">
        <v>1231</v>
      </c>
      <c r="C57" s="251" t="s">
        <v>288</v>
      </c>
      <c r="D57" s="252">
        <v>329.7</v>
      </c>
      <c r="E57" s="236">
        <f t="shared" si="0"/>
        <v>339.59999999999997</v>
      </c>
      <c r="F57" s="237">
        <f t="shared" si="1"/>
        <v>343.2</v>
      </c>
      <c r="G57" s="237">
        <f t="shared" si="2"/>
        <v>286</v>
      </c>
      <c r="H57" s="237">
        <f t="shared" si="3"/>
        <v>349.8</v>
      </c>
      <c r="I57" s="237">
        <f t="shared" si="4"/>
        <v>291.5</v>
      </c>
      <c r="J57" s="237">
        <f t="shared" si="5"/>
        <v>353.4</v>
      </c>
      <c r="K57" s="237">
        <f t="shared" si="6"/>
        <v>294.5</v>
      </c>
      <c r="L57" s="237">
        <f t="shared" si="7"/>
        <v>356.7</v>
      </c>
      <c r="M57" s="237">
        <f t="shared" si="8"/>
        <v>297.25</v>
      </c>
      <c r="N57" s="237">
        <f t="shared" si="9"/>
        <v>360</v>
      </c>
      <c r="O57" s="238">
        <f t="shared" si="10"/>
        <v>300</v>
      </c>
      <c r="P57" s="237">
        <f t="shared" si="11"/>
        <v>363.59999999999997</v>
      </c>
      <c r="Q57" s="237">
        <f t="shared" si="12"/>
        <v>303</v>
      </c>
      <c r="R57" s="237">
        <f t="shared" si="13"/>
        <v>366.9</v>
      </c>
      <c r="S57" s="237">
        <f t="shared" si="14"/>
        <v>305.75</v>
      </c>
      <c r="T57" s="239">
        <f t="shared" si="15"/>
        <v>370.2</v>
      </c>
      <c r="U57" s="239">
        <f t="shared" si="16"/>
        <v>308.5</v>
      </c>
      <c r="V57" s="237">
        <f t="shared" si="17"/>
        <v>373.8</v>
      </c>
      <c r="W57" s="237">
        <f t="shared" si="18"/>
        <v>311.5</v>
      </c>
      <c r="X57" s="237">
        <f t="shared" si="19"/>
        <v>380.4</v>
      </c>
      <c r="Y57" s="237">
        <f t="shared" si="20"/>
        <v>317</v>
      </c>
      <c r="Z57" s="237">
        <f t="shared" si="21"/>
        <v>384</v>
      </c>
      <c r="AA57" s="237">
        <f t="shared" si="22"/>
        <v>320</v>
      </c>
      <c r="AB57" s="237">
        <f t="shared" si="23"/>
        <v>390.59999999999997</v>
      </c>
      <c r="AC57" s="237">
        <f t="shared" si="24"/>
        <v>325.5</v>
      </c>
    </row>
    <row r="58" spans="1:29" ht="19.5" customHeight="1">
      <c r="A58" s="6">
        <v>54</v>
      </c>
      <c r="B58" s="253">
        <v>3081</v>
      </c>
      <c r="C58" s="251" t="s">
        <v>289</v>
      </c>
      <c r="D58" s="252">
        <v>345.9</v>
      </c>
      <c r="E58" s="236">
        <f t="shared" si="0"/>
        <v>356.4</v>
      </c>
      <c r="F58" s="237">
        <f t="shared" si="1"/>
        <v>360</v>
      </c>
      <c r="G58" s="237">
        <f t="shared" si="2"/>
        <v>300</v>
      </c>
      <c r="H58" s="237">
        <f t="shared" si="3"/>
        <v>367.2</v>
      </c>
      <c r="I58" s="237">
        <f t="shared" si="4"/>
        <v>306</v>
      </c>
      <c r="J58" s="237">
        <f t="shared" si="5"/>
        <v>370.8</v>
      </c>
      <c r="K58" s="237">
        <f t="shared" si="6"/>
        <v>309</v>
      </c>
      <c r="L58" s="237">
        <f t="shared" si="7"/>
        <v>374.4</v>
      </c>
      <c r="M58" s="237">
        <f t="shared" si="8"/>
        <v>312</v>
      </c>
      <c r="N58" s="237">
        <f t="shared" si="9"/>
        <v>378</v>
      </c>
      <c r="O58" s="238">
        <f t="shared" si="10"/>
        <v>315</v>
      </c>
      <c r="P58" s="237">
        <f t="shared" si="11"/>
        <v>381.59999999999997</v>
      </c>
      <c r="Q58" s="237">
        <f t="shared" si="12"/>
        <v>318</v>
      </c>
      <c r="R58" s="237">
        <f t="shared" si="13"/>
        <v>385.2</v>
      </c>
      <c r="S58" s="237">
        <f t="shared" si="14"/>
        <v>321</v>
      </c>
      <c r="T58" s="239">
        <f t="shared" si="15"/>
        <v>388.5</v>
      </c>
      <c r="U58" s="239">
        <f t="shared" si="16"/>
        <v>323.75</v>
      </c>
      <c r="V58" s="237">
        <f t="shared" si="17"/>
        <v>392.09999999999997</v>
      </c>
      <c r="W58" s="237">
        <f t="shared" si="18"/>
        <v>326.75</v>
      </c>
      <c r="X58" s="237">
        <f t="shared" si="19"/>
        <v>399.3</v>
      </c>
      <c r="Y58" s="237">
        <f t="shared" si="20"/>
        <v>332.75</v>
      </c>
      <c r="Z58" s="237">
        <f t="shared" si="21"/>
        <v>402.9</v>
      </c>
      <c r="AA58" s="237">
        <f t="shared" si="22"/>
        <v>335.75</v>
      </c>
      <c r="AB58" s="237">
        <f t="shared" si="23"/>
        <v>410.09999999999997</v>
      </c>
      <c r="AC58" s="237">
        <f t="shared" si="24"/>
        <v>341.75</v>
      </c>
    </row>
    <row r="59" spans="1:29" ht="19.5" customHeight="1">
      <c r="A59" s="5">
        <v>55</v>
      </c>
      <c r="B59" s="253">
        <v>3072</v>
      </c>
      <c r="C59" s="251" t="s">
        <v>290</v>
      </c>
      <c r="D59" s="252">
        <v>363.59999999999997</v>
      </c>
      <c r="E59" s="236">
        <f t="shared" si="0"/>
        <v>374.7</v>
      </c>
      <c r="F59" s="237">
        <f t="shared" si="1"/>
        <v>378.59999999999997</v>
      </c>
      <c r="G59" s="237">
        <f t="shared" si="2"/>
        <v>315.5</v>
      </c>
      <c r="H59" s="237">
        <f t="shared" si="3"/>
        <v>386.09999999999997</v>
      </c>
      <c r="I59" s="237">
        <f t="shared" si="4"/>
        <v>321.75</v>
      </c>
      <c r="J59" s="237">
        <f t="shared" si="5"/>
        <v>389.7</v>
      </c>
      <c r="K59" s="237">
        <f t="shared" si="6"/>
        <v>324.75</v>
      </c>
      <c r="L59" s="237">
        <f t="shared" si="7"/>
        <v>393.59999999999997</v>
      </c>
      <c r="M59" s="237">
        <f t="shared" si="8"/>
        <v>328</v>
      </c>
      <c r="N59" s="237">
        <f t="shared" si="9"/>
        <v>397.2</v>
      </c>
      <c r="O59" s="238">
        <f t="shared" si="10"/>
        <v>331</v>
      </c>
      <c r="P59" s="237">
        <f t="shared" si="11"/>
        <v>401.09999999999997</v>
      </c>
      <c r="Q59" s="237">
        <f t="shared" si="12"/>
        <v>334.25</v>
      </c>
      <c r="R59" s="237">
        <f t="shared" si="13"/>
        <v>404.7</v>
      </c>
      <c r="S59" s="237">
        <f t="shared" si="14"/>
        <v>337.25</v>
      </c>
      <c r="T59" s="239">
        <f t="shared" si="15"/>
        <v>408.59999999999997</v>
      </c>
      <c r="U59" s="239">
        <f t="shared" si="16"/>
        <v>340.5</v>
      </c>
      <c r="V59" s="237">
        <f t="shared" si="17"/>
        <v>412.2</v>
      </c>
      <c r="W59" s="237">
        <f t="shared" si="18"/>
        <v>343.5</v>
      </c>
      <c r="X59" s="237">
        <f t="shared" si="19"/>
        <v>419.7</v>
      </c>
      <c r="Y59" s="237">
        <f t="shared" si="20"/>
        <v>349.75</v>
      </c>
      <c r="Z59" s="237">
        <f t="shared" si="21"/>
        <v>423.59999999999997</v>
      </c>
      <c r="AA59" s="237">
        <f t="shared" si="22"/>
        <v>353</v>
      </c>
      <c r="AB59" s="237">
        <f t="shared" si="23"/>
        <v>431.09999999999997</v>
      </c>
      <c r="AC59" s="237">
        <f t="shared" si="24"/>
        <v>359.25</v>
      </c>
    </row>
    <row r="60" spans="1:29" ht="19.5" customHeight="1">
      <c r="A60" s="6">
        <v>56</v>
      </c>
      <c r="B60" s="253">
        <v>3205</v>
      </c>
      <c r="C60" s="251" t="s">
        <v>291</v>
      </c>
      <c r="D60" s="252">
        <v>417.9</v>
      </c>
      <c r="E60" s="236">
        <f t="shared" si="0"/>
        <v>430.5</v>
      </c>
      <c r="F60" s="237">
        <f t="shared" si="1"/>
        <v>435</v>
      </c>
      <c r="G60" s="237">
        <f t="shared" si="2"/>
        <v>362.5</v>
      </c>
      <c r="H60" s="237">
        <f t="shared" si="3"/>
        <v>443.7</v>
      </c>
      <c r="I60" s="237">
        <f t="shared" si="4"/>
        <v>369.75</v>
      </c>
      <c r="J60" s="237">
        <f t="shared" si="5"/>
        <v>447.9</v>
      </c>
      <c r="K60" s="237">
        <f t="shared" si="6"/>
        <v>373.25</v>
      </c>
      <c r="L60" s="237">
        <f t="shared" si="7"/>
        <v>452.09999999999997</v>
      </c>
      <c r="M60" s="237">
        <f t="shared" si="8"/>
        <v>376.75</v>
      </c>
      <c r="N60" s="237">
        <f t="shared" si="9"/>
        <v>456.59999999999997</v>
      </c>
      <c r="O60" s="238">
        <f t="shared" si="10"/>
        <v>380.5</v>
      </c>
      <c r="P60" s="237">
        <f t="shared" si="11"/>
        <v>460.79999999999995</v>
      </c>
      <c r="Q60" s="237">
        <f t="shared" si="12"/>
        <v>384</v>
      </c>
      <c r="R60" s="237">
        <f t="shared" si="13"/>
        <v>465</v>
      </c>
      <c r="S60" s="237">
        <f t="shared" si="14"/>
        <v>387.5</v>
      </c>
      <c r="T60" s="239">
        <f t="shared" si="15"/>
        <v>469.5</v>
      </c>
      <c r="U60" s="239">
        <f t="shared" si="16"/>
        <v>391.25</v>
      </c>
      <c r="V60" s="237">
        <f t="shared" si="17"/>
        <v>473.7</v>
      </c>
      <c r="W60" s="237">
        <f t="shared" si="18"/>
        <v>394.75</v>
      </c>
      <c r="X60" s="237">
        <f t="shared" si="19"/>
        <v>482.4</v>
      </c>
      <c r="Y60" s="237">
        <f t="shared" si="20"/>
        <v>402</v>
      </c>
      <c r="Z60" s="237">
        <f t="shared" si="21"/>
        <v>486.59999999999997</v>
      </c>
      <c r="AA60" s="237">
        <f t="shared" si="22"/>
        <v>405.5</v>
      </c>
      <c r="AB60" s="237">
        <f t="shared" si="23"/>
        <v>495.29999999999995</v>
      </c>
      <c r="AC60" s="237">
        <f t="shared" si="24"/>
        <v>412.75</v>
      </c>
    </row>
    <row r="61" spans="1:29" ht="19.5" customHeight="1">
      <c r="A61" s="5">
        <v>57</v>
      </c>
      <c r="B61" s="253">
        <v>3206</v>
      </c>
      <c r="C61" s="251" t="s">
        <v>292</v>
      </c>
      <c r="D61" s="252">
        <v>435.59999999999997</v>
      </c>
      <c r="E61" s="236">
        <f t="shared" si="0"/>
        <v>448.8</v>
      </c>
      <c r="F61" s="237">
        <f t="shared" si="1"/>
        <v>453.3</v>
      </c>
      <c r="G61" s="237">
        <f t="shared" si="2"/>
        <v>377.75</v>
      </c>
      <c r="H61" s="237">
        <f t="shared" si="3"/>
        <v>462.29999999999995</v>
      </c>
      <c r="I61" s="237">
        <f t="shared" si="4"/>
        <v>385.25</v>
      </c>
      <c r="J61" s="237">
        <f t="shared" si="5"/>
        <v>466.79999999999995</v>
      </c>
      <c r="K61" s="237">
        <f t="shared" si="6"/>
        <v>389</v>
      </c>
      <c r="L61" s="237">
        <f t="shared" si="7"/>
        <v>471.29999999999995</v>
      </c>
      <c r="M61" s="237">
        <f t="shared" si="8"/>
        <v>392.75</v>
      </c>
      <c r="N61" s="237">
        <f t="shared" si="9"/>
        <v>475.79999999999995</v>
      </c>
      <c r="O61" s="238">
        <f t="shared" si="10"/>
        <v>396.5</v>
      </c>
      <c r="P61" s="237">
        <f t="shared" si="11"/>
        <v>480.29999999999995</v>
      </c>
      <c r="Q61" s="237">
        <f t="shared" si="12"/>
        <v>400.25</v>
      </c>
      <c r="R61" s="237">
        <f t="shared" si="13"/>
        <v>484.79999999999995</v>
      </c>
      <c r="S61" s="237">
        <f t="shared" si="14"/>
        <v>404</v>
      </c>
      <c r="T61" s="239">
        <f t="shared" si="15"/>
        <v>489.29999999999995</v>
      </c>
      <c r="U61" s="239">
        <f t="shared" si="16"/>
        <v>407.75</v>
      </c>
      <c r="V61" s="237">
        <f t="shared" si="17"/>
        <v>493.79999999999995</v>
      </c>
      <c r="W61" s="237">
        <f t="shared" si="18"/>
        <v>411.5</v>
      </c>
      <c r="X61" s="237">
        <f t="shared" si="19"/>
        <v>502.79999999999995</v>
      </c>
      <c r="Y61" s="237">
        <f t="shared" si="20"/>
        <v>419</v>
      </c>
      <c r="Z61" s="237">
        <f t="shared" si="21"/>
        <v>507.29999999999995</v>
      </c>
      <c r="AA61" s="237">
        <f t="shared" si="22"/>
        <v>422.75</v>
      </c>
      <c r="AB61" s="237">
        <f t="shared" si="23"/>
        <v>516.3</v>
      </c>
      <c r="AC61" s="237">
        <f t="shared" si="24"/>
        <v>430.25</v>
      </c>
    </row>
    <row r="62" spans="1:29" ht="19.5" customHeight="1">
      <c r="A62" s="6">
        <v>58</v>
      </c>
      <c r="B62" s="253">
        <v>16215</v>
      </c>
      <c r="C62" s="251" t="s">
        <v>293</v>
      </c>
      <c r="D62" s="252">
        <v>279.9</v>
      </c>
      <c r="E62" s="236">
        <f t="shared" si="0"/>
        <v>288.3</v>
      </c>
      <c r="F62" s="237">
        <f t="shared" si="1"/>
        <v>291.3</v>
      </c>
      <c r="G62" s="237">
        <f t="shared" si="2"/>
        <v>242.75000000000003</v>
      </c>
      <c r="H62" s="237">
        <f t="shared" si="3"/>
        <v>297</v>
      </c>
      <c r="I62" s="237">
        <f t="shared" si="4"/>
        <v>247.5</v>
      </c>
      <c r="J62" s="237">
        <f t="shared" si="5"/>
        <v>300</v>
      </c>
      <c r="K62" s="237">
        <f t="shared" si="6"/>
        <v>250</v>
      </c>
      <c r="L62" s="237">
        <f t="shared" si="7"/>
        <v>303</v>
      </c>
      <c r="M62" s="237">
        <f t="shared" si="8"/>
        <v>252.5</v>
      </c>
      <c r="N62" s="237">
        <f t="shared" si="9"/>
        <v>305.7</v>
      </c>
      <c r="O62" s="238">
        <f t="shared" si="10"/>
        <v>254.75</v>
      </c>
      <c r="P62" s="237">
        <f t="shared" si="11"/>
        <v>308.7</v>
      </c>
      <c r="Q62" s="237">
        <f t="shared" si="12"/>
        <v>257.25</v>
      </c>
      <c r="R62" s="237">
        <f t="shared" si="13"/>
        <v>311.4</v>
      </c>
      <c r="S62" s="237">
        <f t="shared" si="14"/>
        <v>259.5</v>
      </c>
      <c r="T62" s="239">
        <f t="shared" si="15"/>
        <v>314.4</v>
      </c>
      <c r="U62" s="239">
        <f t="shared" si="16"/>
        <v>262</v>
      </c>
      <c r="V62" s="237">
        <f t="shared" si="17"/>
        <v>317.4</v>
      </c>
      <c r="W62" s="237">
        <f t="shared" si="18"/>
        <v>264.5</v>
      </c>
      <c r="X62" s="237">
        <f t="shared" si="19"/>
        <v>323.09999999999997</v>
      </c>
      <c r="Y62" s="237">
        <f t="shared" si="20"/>
        <v>269.25</v>
      </c>
      <c r="Z62" s="237">
        <f t="shared" si="21"/>
        <v>325.8</v>
      </c>
      <c r="AA62" s="237">
        <f t="shared" si="22"/>
        <v>271.5</v>
      </c>
      <c r="AB62" s="237">
        <f t="shared" si="23"/>
        <v>331.8</v>
      </c>
      <c r="AC62" s="237">
        <f t="shared" si="24"/>
        <v>276.5</v>
      </c>
    </row>
    <row r="63" spans="1:29" ht="19.5" customHeight="1">
      <c r="A63" s="5">
        <v>59</v>
      </c>
      <c r="B63" s="253">
        <v>16216</v>
      </c>
      <c r="C63" s="251" t="s">
        <v>294</v>
      </c>
      <c r="D63" s="252">
        <v>297.59999999999997</v>
      </c>
      <c r="E63" s="236">
        <f t="shared" si="0"/>
        <v>306.59999999999997</v>
      </c>
      <c r="F63" s="237">
        <f t="shared" si="1"/>
        <v>309.9</v>
      </c>
      <c r="G63" s="237">
        <f t="shared" si="2"/>
        <v>258.25</v>
      </c>
      <c r="H63" s="237">
        <f t="shared" si="3"/>
        <v>315.9</v>
      </c>
      <c r="I63" s="237">
        <f t="shared" si="4"/>
        <v>263.25</v>
      </c>
      <c r="J63" s="237">
        <f t="shared" si="5"/>
        <v>318.9</v>
      </c>
      <c r="K63" s="237">
        <f t="shared" si="6"/>
        <v>265.75</v>
      </c>
      <c r="L63" s="237">
        <f t="shared" si="7"/>
        <v>322.2</v>
      </c>
      <c r="M63" s="237">
        <f t="shared" si="8"/>
        <v>268.5</v>
      </c>
      <c r="N63" s="237">
        <f t="shared" si="9"/>
        <v>325.2</v>
      </c>
      <c r="O63" s="238">
        <f t="shared" si="10"/>
        <v>271</v>
      </c>
      <c r="P63" s="237">
        <f t="shared" si="11"/>
        <v>328.2</v>
      </c>
      <c r="Q63" s="237">
        <f t="shared" si="12"/>
        <v>273.5</v>
      </c>
      <c r="R63" s="237">
        <f t="shared" si="13"/>
        <v>331.2</v>
      </c>
      <c r="S63" s="237">
        <f t="shared" si="14"/>
        <v>276</v>
      </c>
      <c r="T63" s="239">
        <f t="shared" si="15"/>
        <v>334.2</v>
      </c>
      <c r="U63" s="239">
        <f t="shared" si="16"/>
        <v>278.5</v>
      </c>
      <c r="V63" s="237">
        <f t="shared" si="17"/>
        <v>337.5</v>
      </c>
      <c r="W63" s="237">
        <f t="shared" si="18"/>
        <v>281.25</v>
      </c>
      <c r="X63" s="237">
        <f t="shared" si="19"/>
        <v>343.5</v>
      </c>
      <c r="Y63" s="237">
        <f t="shared" si="20"/>
        <v>286.25</v>
      </c>
      <c r="Z63" s="237">
        <f t="shared" si="21"/>
        <v>346.5</v>
      </c>
      <c r="AA63" s="237">
        <f t="shared" si="22"/>
        <v>288.75</v>
      </c>
      <c r="AB63" s="237">
        <f t="shared" si="23"/>
        <v>352.8</v>
      </c>
      <c r="AC63" s="237">
        <f t="shared" si="24"/>
        <v>294</v>
      </c>
    </row>
    <row r="64" spans="1:29" ht="19.5" customHeight="1">
      <c r="A64" s="6">
        <v>60</v>
      </c>
      <c r="B64" s="253">
        <v>16218</v>
      </c>
      <c r="C64" s="251" t="s">
        <v>295</v>
      </c>
      <c r="D64" s="252">
        <v>342.3</v>
      </c>
      <c r="E64" s="236">
        <f t="shared" si="0"/>
        <v>352.8</v>
      </c>
      <c r="F64" s="237">
        <f t="shared" si="1"/>
        <v>356.4</v>
      </c>
      <c r="G64" s="237">
        <f t="shared" si="2"/>
        <v>297</v>
      </c>
      <c r="H64" s="237">
        <f t="shared" si="3"/>
        <v>363.59999999999997</v>
      </c>
      <c r="I64" s="237">
        <f t="shared" si="4"/>
        <v>303</v>
      </c>
      <c r="J64" s="237">
        <f t="shared" si="5"/>
        <v>367.2</v>
      </c>
      <c r="K64" s="237">
        <f t="shared" si="6"/>
        <v>306</v>
      </c>
      <c r="L64" s="237">
        <f t="shared" si="7"/>
        <v>370.5</v>
      </c>
      <c r="M64" s="237">
        <f t="shared" si="8"/>
        <v>308.75</v>
      </c>
      <c r="N64" s="237">
        <f t="shared" si="9"/>
        <v>374.09999999999997</v>
      </c>
      <c r="O64" s="238">
        <f t="shared" si="10"/>
        <v>311.75</v>
      </c>
      <c r="P64" s="237">
        <f t="shared" si="11"/>
        <v>377.7</v>
      </c>
      <c r="Q64" s="237">
        <f t="shared" si="12"/>
        <v>314.75</v>
      </c>
      <c r="R64" s="237">
        <f t="shared" si="13"/>
        <v>381.3</v>
      </c>
      <c r="S64" s="237">
        <f t="shared" si="14"/>
        <v>317.75</v>
      </c>
      <c r="T64" s="239">
        <f t="shared" si="15"/>
        <v>384.59999999999997</v>
      </c>
      <c r="U64" s="239">
        <f t="shared" si="16"/>
        <v>320.5</v>
      </c>
      <c r="V64" s="237">
        <f t="shared" si="17"/>
        <v>388.2</v>
      </c>
      <c r="W64" s="237">
        <f t="shared" si="18"/>
        <v>323.5</v>
      </c>
      <c r="X64" s="237">
        <f t="shared" si="19"/>
        <v>395.4</v>
      </c>
      <c r="Y64" s="237">
        <f t="shared" si="20"/>
        <v>329.5</v>
      </c>
      <c r="Z64" s="237">
        <f t="shared" si="21"/>
        <v>398.7</v>
      </c>
      <c r="AA64" s="237">
        <f t="shared" si="22"/>
        <v>332.25</v>
      </c>
      <c r="AB64" s="237">
        <f t="shared" si="23"/>
        <v>405.9</v>
      </c>
      <c r="AC64" s="237">
        <f t="shared" si="24"/>
        <v>338.25</v>
      </c>
    </row>
    <row r="65" spans="1:29" ht="19.5" customHeight="1">
      <c r="A65" s="5">
        <v>61</v>
      </c>
      <c r="B65" s="253">
        <v>16219</v>
      </c>
      <c r="C65" s="251" t="s">
        <v>296</v>
      </c>
      <c r="D65" s="252">
        <v>360</v>
      </c>
      <c r="E65" s="236">
        <f t="shared" si="0"/>
        <v>370.8</v>
      </c>
      <c r="F65" s="237">
        <f t="shared" si="1"/>
        <v>374.7</v>
      </c>
      <c r="G65" s="237">
        <f t="shared" si="2"/>
        <v>312.25</v>
      </c>
      <c r="H65" s="237">
        <f t="shared" si="3"/>
        <v>382.2</v>
      </c>
      <c r="I65" s="237">
        <f t="shared" si="4"/>
        <v>318.5</v>
      </c>
      <c r="J65" s="237">
        <f t="shared" si="5"/>
        <v>385.8</v>
      </c>
      <c r="K65" s="237">
        <f t="shared" si="6"/>
        <v>321.5</v>
      </c>
      <c r="L65" s="237">
        <f t="shared" si="7"/>
        <v>389.4</v>
      </c>
      <c r="M65" s="237">
        <f t="shared" si="8"/>
        <v>324.5</v>
      </c>
      <c r="N65" s="237">
        <f t="shared" si="9"/>
        <v>393.3</v>
      </c>
      <c r="O65" s="238">
        <f t="shared" si="10"/>
        <v>327.75</v>
      </c>
      <c r="P65" s="237">
        <f t="shared" si="11"/>
        <v>396.9</v>
      </c>
      <c r="Q65" s="237">
        <f t="shared" si="12"/>
        <v>330.75</v>
      </c>
      <c r="R65" s="237">
        <f t="shared" si="13"/>
        <v>400.5</v>
      </c>
      <c r="S65" s="237">
        <f t="shared" si="14"/>
        <v>333.75</v>
      </c>
      <c r="T65" s="239">
        <f t="shared" si="15"/>
        <v>404.4</v>
      </c>
      <c r="U65" s="239">
        <f t="shared" si="16"/>
        <v>337</v>
      </c>
      <c r="V65" s="237">
        <f t="shared" si="17"/>
        <v>408</v>
      </c>
      <c r="W65" s="237">
        <f t="shared" si="18"/>
        <v>340</v>
      </c>
      <c r="X65" s="237">
        <f t="shared" si="19"/>
        <v>415.5</v>
      </c>
      <c r="Y65" s="237">
        <f t="shared" si="20"/>
        <v>346.25</v>
      </c>
      <c r="Z65" s="237">
        <f t="shared" si="21"/>
        <v>419.09999999999997</v>
      </c>
      <c r="AA65" s="237">
        <f t="shared" si="22"/>
        <v>349.25</v>
      </c>
      <c r="AB65" s="237">
        <f t="shared" si="23"/>
        <v>426.59999999999997</v>
      </c>
      <c r="AC65" s="237">
        <f t="shared" si="24"/>
        <v>355.5</v>
      </c>
    </row>
    <row r="66" spans="1:29" ht="19.5" customHeight="1">
      <c r="A66" s="6">
        <v>62</v>
      </c>
      <c r="B66" s="253">
        <v>16228</v>
      </c>
      <c r="C66" s="251" t="s">
        <v>297</v>
      </c>
      <c r="D66" s="252">
        <v>380.7</v>
      </c>
      <c r="E66" s="236">
        <f t="shared" si="0"/>
        <v>392.4</v>
      </c>
      <c r="F66" s="237">
        <f t="shared" si="1"/>
        <v>396.59999999999997</v>
      </c>
      <c r="G66" s="237">
        <f t="shared" si="2"/>
        <v>330.5</v>
      </c>
      <c r="H66" s="237">
        <f t="shared" si="3"/>
        <v>404.4</v>
      </c>
      <c r="I66" s="237">
        <f t="shared" si="4"/>
        <v>337</v>
      </c>
      <c r="J66" s="237">
        <f t="shared" si="5"/>
        <v>408.3</v>
      </c>
      <c r="K66" s="237">
        <f t="shared" si="6"/>
        <v>340.25</v>
      </c>
      <c r="L66" s="237">
        <f t="shared" si="7"/>
        <v>412.2</v>
      </c>
      <c r="M66" s="237">
        <f t="shared" si="8"/>
        <v>343.5</v>
      </c>
      <c r="N66" s="237">
        <f t="shared" si="9"/>
        <v>416.09999999999997</v>
      </c>
      <c r="O66" s="238">
        <f t="shared" si="10"/>
        <v>346.75</v>
      </c>
      <c r="P66" s="237">
        <f t="shared" si="11"/>
        <v>420</v>
      </c>
      <c r="Q66" s="237">
        <f t="shared" si="12"/>
        <v>350</v>
      </c>
      <c r="R66" s="237">
        <f t="shared" si="13"/>
        <v>423.9</v>
      </c>
      <c r="S66" s="237">
        <f t="shared" si="14"/>
        <v>353.25</v>
      </c>
      <c r="T66" s="239">
        <f t="shared" si="15"/>
        <v>427.8</v>
      </c>
      <c r="U66" s="239">
        <f t="shared" si="16"/>
        <v>356.5</v>
      </c>
      <c r="V66" s="237">
        <f t="shared" si="17"/>
        <v>431.7</v>
      </c>
      <c r="W66" s="237">
        <f t="shared" si="18"/>
        <v>359.75</v>
      </c>
      <c r="X66" s="237">
        <f t="shared" si="19"/>
        <v>439.5</v>
      </c>
      <c r="Y66" s="237">
        <f t="shared" si="20"/>
        <v>366.25</v>
      </c>
      <c r="Z66" s="237">
        <f t="shared" si="21"/>
        <v>443.7</v>
      </c>
      <c r="AA66" s="237">
        <f t="shared" si="22"/>
        <v>369.75</v>
      </c>
      <c r="AB66" s="237">
        <f t="shared" si="23"/>
        <v>451.5</v>
      </c>
      <c r="AC66" s="237">
        <f t="shared" si="24"/>
        <v>376.25</v>
      </c>
    </row>
    <row r="67" spans="1:29" ht="19.5" customHeight="1">
      <c r="A67" s="5">
        <v>63</v>
      </c>
      <c r="B67" s="253">
        <v>16229</v>
      </c>
      <c r="C67" s="251" t="s">
        <v>298</v>
      </c>
      <c r="D67" s="252">
        <v>402</v>
      </c>
      <c r="E67" s="236">
        <f t="shared" si="0"/>
        <v>414.3</v>
      </c>
      <c r="F67" s="237">
        <f t="shared" si="1"/>
        <v>418.5</v>
      </c>
      <c r="G67" s="237">
        <f t="shared" si="2"/>
        <v>348.75</v>
      </c>
      <c r="H67" s="237">
        <f t="shared" si="3"/>
        <v>426.9</v>
      </c>
      <c r="I67" s="237">
        <f t="shared" si="4"/>
        <v>355.75</v>
      </c>
      <c r="J67" s="237">
        <f t="shared" si="5"/>
        <v>431.09999999999997</v>
      </c>
      <c r="K67" s="237">
        <f t="shared" si="6"/>
        <v>359.25</v>
      </c>
      <c r="L67" s="237">
        <f t="shared" si="7"/>
        <v>435.3</v>
      </c>
      <c r="M67" s="237">
        <f t="shared" si="8"/>
        <v>362.75</v>
      </c>
      <c r="N67" s="237">
        <f t="shared" si="9"/>
        <v>439.2</v>
      </c>
      <c r="O67" s="238">
        <f t="shared" si="10"/>
        <v>366</v>
      </c>
      <c r="P67" s="237">
        <f t="shared" si="11"/>
        <v>443.4</v>
      </c>
      <c r="Q67" s="237">
        <f t="shared" si="12"/>
        <v>369.5</v>
      </c>
      <c r="R67" s="237">
        <f t="shared" si="13"/>
        <v>447.59999999999997</v>
      </c>
      <c r="S67" s="237">
        <f t="shared" si="14"/>
        <v>373</v>
      </c>
      <c r="T67" s="239">
        <f t="shared" si="15"/>
        <v>451.8</v>
      </c>
      <c r="U67" s="239">
        <f t="shared" si="16"/>
        <v>376.5</v>
      </c>
      <c r="V67" s="237">
        <f t="shared" si="17"/>
        <v>456</v>
      </c>
      <c r="W67" s="237">
        <f t="shared" si="18"/>
        <v>380</v>
      </c>
      <c r="X67" s="237">
        <f t="shared" si="19"/>
        <v>464.09999999999997</v>
      </c>
      <c r="Y67" s="237">
        <f t="shared" si="20"/>
        <v>386.75</v>
      </c>
      <c r="Z67" s="237">
        <f t="shared" si="21"/>
        <v>468.29999999999995</v>
      </c>
      <c r="AA67" s="237">
        <f t="shared" si="22"/>
        <v>390.25</v>
      </c>
      <c r="AB67" s="237">
        <f t="shared" si="23"/>
        <v>476.7</v>
      </c>
      <c r="AC67" s="237">
        <f t="shared" si="24"/>
        <v>397.25</v>
      </c>
    </row>
    <row r="68" spans="1:29" ht="19.5" customHeight="1">
      <c r="A68" s="6">
        <v>64</v>
      </c>
      <c r="B68" s="253">
        <v>16230</v>
      </c>
      <c r="C68" s="251" t="s">
        <v>299</v>
      </c>
      <c r="D68" s="252">
        <v>458.09999999999997</v>
      </c>
      <c r="E68" s="236">
        <f t="shared" si="0"/>
        <v>471.9</v>
      </c>
      <c r="F68" s="237">
        <f t="shared" si="1"/>
        <v>476.7</v>
      </c>
      <c r="G68" s="237">
        <f t="shared" si="2"/>
        <v>397.25</v>
      </c>
      <c r="H68" s="237">
        <f t="shared" si="3"/>
        <v>486.29999999999995</v>
      </c>
      <c r="I68" s="237">
        <f t="shared" si="4"/>
        <v>405.25</v>
      </c>
      <c r="J68" s="237">
        <f t="shared" si="5"/>
        <v>490.79999999999995</v>
      </c>
      <c r="K68" s="237">
        <f t="shared" si="6"/>
        <v>409</v>
      </c>
      <c r="L68" s="237">
        <f t="shared" si="7"/>
        <v>495.59999999999997</v>
      </c>
      <c r="M68" s="237">
        <f t="shared" si="8"/>
        <v>413</v>
      </c>
      <c r="N68" s="237">
        <f t="shared" si="9"/>
        <v>500.4</v>
      </c>
      <c r="O68" s="238">
        <f t="shared" si="10"/>
        <v>417</v>
      </c>
      <c r="P68" s="237">
        <f t="shared" si="11"/>
        <v>505.2</v>
      </c>
      <c r="Q68" s="237">
        <f t="shared" si="12"/>
        <v>421</v>
      </c>
      <c r="R68" s="237">
        <f t="shared" si="13"/>
        <v>509.7</v>
      </c>
      <c r="S68" s="237">
        <f t="shared" si="14"/>
        <v>424.75</v>
      </c>
      <c r="T68" s="239">
        <f t="shared" si="15"/>
        <v>514.5</v>
      </c>
      <c r="U68" s="239">
        <f t="shared" si="16"/>
        <v>428.75</v>
      </c>
      <c r="V68" s="237">
        <f t="shared" si="17"/>
        <v>519.3</v>
      </c>
      <c r="W68" s="237">
        <f t="shared" si="18"/>
        <v>432.75</v>
      </c>
      <c r="X68" s="237">
        <f t="shared" si="19"/>
        <v>528.6</v>
      </c>
      <c r="Y68" s="237">
        <f t="shared" si="20"/>
        <v>440.50000000000006</v>
      </c>
      <c r="Z68" s="237">
        <f t="shared" si="21"/>
        <v>533.4</v>
      </c>
      <c r="AA68" s="237">
        <f t="shared" si="22"/>
        <v>444.5</v>
      </c>
      <c r="AB68" s="237">
        <f t="shared" si="23"/>
        <v>542.6999999999999</v>
      </c>
      <c r="AC68" s="237">
        <f t="shared" si="24"/>
        <v>452.24999999999994</v>
      </c>
    </row>
    <row r="69" spans="1:29" ht="19.5" customHeight="1">
      <c r="A69" s="5">
        <v>65</v>
      </c>
      <c r="B69" s="253">
        <v>16231</v>
      </c>
      <c r="C69" s="251" t="s">
        <v>300</v>
      </c>
      <c r="D69" s="252">
        <v>480</v>
      </c>
      <c r="E69" s="236">
        <f t="shared" si="0"/>
        <v>494.4</v>
      </c>
      <c r="F69" s="237">
        <f t="shared" si="1"/>
        <v>499.5</v>
      </c>
      <c r="G69" s="237">
        <f t="shared" si="2"/>
        <v>416.25</v>
      </c>
      <c r="H69" s="237">
        <f t="shared" si="3"/>
        <v>509.4</v>
      </c>
      <c r="I69" s="237">
        <f t="shared" si="4"/>
        <v>424.5</v>
      </c>
      <c r="J69" s="237">
        <f t="shared" si="5"/>
        <v>514.1999999999999</v>
      </c>
      <c r="K69" s="237">
        <f t="shared" si="6"/>
        <v>428.49999999999994</v>
      </c>
      <c r="L69" s="237">
        <f t="shared" si="7"/>
        <v>519.3</v>
      </c>
      <c r="M69" s="237">
        <f t="shared" si="8"/>
        <v>432.75</v>
      </c>
      <c r="N69" s="237">
        <f t="shared" si="9"/>
        <v>524.1</v>
      </c>
      <c r="O69" s="238">
        <f t="shared" si="10"/>
        <v>436.75000000000006</v>
      </c>
      <c r="P69" s="237">
        <f t="shared" si="11"/>
        <v>529.1999999999999</v>
      </c>
      <c r="Q69" s="237">
        <f t="shared" si="12"/>
        <v>440.99999999999994</v>
      </c>
      <c r="R69" s="237">
        <f t="shared" si="13"/>
        <v>534</v>
      </c>
      <c r="S69" s="237">
        <f t="shared" si="14"/>
        <v>445</v>
      </c>
      <c r="T69" s="239">
        <f t="shared" si="15"/>
        <v>539.1</v>
      </c>
      <c r="U69" s="239">
        <f t="shared" si="16"/>
        <v>449.25000000000006</v>
      </c>
      <c r="V69" s="237">
        <f t="shared" si="17"/>
        <v>543.9</v>
      </c>
      <c r="W69" s="237">
        <f t="shared" si="18"/>
        <v>453.25</v>
      </c>
      <c r="X69" s="237">
        <f t="shared" si="19"/>
        <v>553.8</v>
      </c>
      <c r="Y69" s="237">
        <f t="shared" si="20"/>
        <v>461.5</v>
      </c>
      <c r="Z69" s="237">
        <f t="shared" si="21"/>
        <v>558.9</v>
      </c>
      <c r="AA69" s="237">
        <f t="shared" si="22"/>
        <v>465.75</v>
      </c>
      <c r="AB69" s="237">
        <f t="shared" si="23"/>
        <v>568.8</v>
      </c>
      <c r="AC69" s="237">
        <f t="shared" si="24"/>
        <v>474</v>
      </c>
    </row>
    <row r="70" spans="1:29" ht="19.5" customHeight="1">
      <c r="A70" s="6">
        <v>66</v>
      </c>
      <c r="B70" s="253">
        <v>8956</v>
      </c>
      <c r="C70" s="251" t="s">
        <v>301</v>
      </c>
      <c r="D70" s="252">
        <v>135.6</v>
      </c>
      <c r="E70" s="236">
        <f aca="true" t="shared" si="25" ref="E70:E112">CEILING(D70*$E$2/1.2,0.25)*1.2</f>
        <v>139.79999999999998</v>
      </c>
      <c r="F70" s="237">
        <f aca="true" t="shared" si="26" ref="F70:F112">CEILING(ROUND(E70*1.01/1.2,2),0.25)*1.2</f>
        <v>141.29999999999998</v>
      </c>
      <c r="G70" s="237">
        <f aca="true" t="shared" si="27" ref="G70:G112">F70/1.2</f>
        <v>117.74999999999999</v>
      </c>
      <c r="H70" s="237">
        <f aca="true" t="shared" si="28" ref="H70:H112">CEILING(ROUND(E70*1.03/1.2,2),0.25)*1.2</f>
        <v>144</v>
      </c>
      <c r="I70" s="237">
        <f aca="true" t="shared" si="29" ref="I70:I112">H70/1.2</f>
        <v>120</v>
      </c>
      <c r="J70" s="237">
        <f aca="true" t="shared" si="30" ref="J70:J112">CEILING(ROUND(E70*1.04/1.2,2),0.25)*1.2</f>
        <v>145.5</v>
      </c>
      <c r="K70" s="237">
        <f aca="true" t="shared" si="31" ref="K70:K112">J70/1.2</f>
        <v>121.25</v>
      </c>
      <c r="L70" s="237">
        <f aca="true" t="shared" si="32" ref="L70:L112">CEILING(ROUND(E70*1.05/1.2,2),0.25)*1.2</f>
        <v>147</v>
      </c>
      <c r="M70" s="237">
        <f aca="true" t="shared" si="33" ref="M70:M112">L70/1.2</f>
        <v>122.5</v>
      </c>
      <c r="N70" s="237">
        <f aca="true" t="shared" si="34" ref="N70:N112">CEILING(ROUND(E70*1.06/1.2,2),0.25)*1.2</f>
        <v>148.2</v>
      </c>
      <c r="O70" s="238">
        <f aca="true" t="shared" si="35" ref="O70:O112">N70/1.2</f>
        <v>123.5</v>
      </c>
      <c r="P70" s="237">
        <f aca="true" t="shared" si="36" ref="P70:P112">CEILING(ROUND(E70*1.07/1.2,2),0.25)*1.2</f>
        <v>149.7</v>
      </c>
      <c r="Q70" s="237">
        <f aca="true" t="shared" si="37" ref="Q70:Q112">P70/1.2</f>
        <v>124.75</v>
      </c>
      <c r="R70" s="237">
        <f aca="true" t="shared" si="38" ref="R70:R112">CEILING(ROUND(E70*1.08/1.2,2),0.25)*1.2</f>
        <v>151.2</v>
      </c>
      <c r="S70" s="237">
        <f aca="true" t="shared" si="39" ref="S70:S112">R70/1.2</f>
        <v>126</v>
      </c>
      <c r="T70" s="239">
        <f aca="true" t="shared" si="40" ref="T70:T112">CEILING(ROUND(E70*1.09/1.2,2),0.25)*1.2</f>
        <v>152.4</v>
      </c>
      <c r="U70" s="239">
        <f aca="true" t="shared" si="41" ref="U70:U112">T70/1.2</f>
        <v>127.00000000000001</v>
      </c>
      <c r="V70" s="237">
        <f aca="true" t="shared" si="42" ref="V70:V112">CEILING(ROUND(E70*1.1/1.2,2),0.25)*1.2</f>
        <v>153.9</v>
      </c>
      <c r="W70" s="237">
        <f aca="true" t="shared" si="43" ref="W70:W112">V70/1.2</f>
        <v>128.25</v>
      </c>
      <c r="X70" s="237">
        <f aca="true" t="shared" si="44" ref="X70:X112">CEILING(ROUND(E70*1.12/1.2,2),0.25)*1.2</f>
        <v>156.6</v>
      </c>
      <c r="Y70" s="237">
        <f aca="true" t="shared" si="45" ref="Y70:Y112">X70/1.2</f>
        <v>130.5</v>
      </c>
      <c r="Z70" s="237">
        <f aca="true" t="shared" si="46" ref="Z70:Z112">CEILING(ROUND(E70*1.13/1.2,2),0.25)*1.2</f>
        <v>158.1</v>
      </c>
      <c r="AA70" s="237">
        <f aca="true" t="shared" si="47" ref="AA70:AA112">Z70/1.2</f>
        <v>131.75</v>
      </c>
      <c r="AB70" s="237">
        <f aca="true" t="shared" si="48" ref="AB70:AB112">CEILING(ROUND(E70*1.15/1.2,2),0.25)*1.2</f>
        <v>160.79999999999998</v>
      </c>
      <c r="AC70" s="237">
        <f aca="true" t="shared" si="49" ref="AC70:AC112">AB70/1.2</f>
        <v>134</v>
      </c>
    </row>
    <row r="71" spans="1:29" ht="19.5" customHeight="1">
      <c r="A71" s="5">
        <v>67</v>
      </c>
      <c r="B71" s="253">
        <v>8861</v>
      </c>
      <c r="C71" s="251" t="s">
        <v>303</v>
      </c>
      <c r="D71" s="252">
        <v>249</v>
      </c>
      <c r="E71" s="236">
        <f t="shared" si="25"/>
        <v>256.5</v>
      </c>
      <c r="F71" s="237">
        <f t="shared" si="26"/>
        <v>259.2</v>
      </c>
      <c r="G71" s="237">
        <f t="shared" si="27"/>
        <v>216</v>
      </c>
      <c r="H71" s="237">
        <f t="shared" si="28"/>
        <v>264.3</v>
      </c>
      <c r="I71" s="237">
        <f t="shared" si="29"/>
        <v>220.25000000000003</v>
      </c>
      <c r="J71" s="237">
        <f t="shared" si="30"/>
        <v>267</v>
      </c>
      <c r="K71" s="237">
        <f t="shared" si="31"/>
        <v>222.5</v>
      </c>
      <c r="L71" s="237">
        <f t="shared" si="32"/>
        <v>269.4</v>
      </c>
      <c r="M71" s="237">
        <f t="shared" si="33"/>
        <v>224.5</v>
      </c>
      <c r="N71" s="237">
        <f t="shared" si="34"/>
        <v>272.09999999999997</v>
      </c>
      <c r="O71" s="238">
        <f t="shared" si="35"/>
        <v>226.74999999999997</v>
      </c>
      <c r="P71" s="237">
        <f t="shared" si="36"/>
        <v>274.5</v>
      </c>
      <c r="Q71" s="237">
        <f t="shared" si="37"/>
        <v>228.75</v>
      </c>
      <c r="R71" s="237">
        <f t="shared" si="38"/>
        <v>277.2</v>
      </c>
      <c r="S71" s="237">
        <f t="shared" si="39"/>
        <v>231</v>
      </c>
      <c r="T71" s="239">
        <f t="shared" si="40"/>
        <v>279.59999999999997</v>
      </c>
      <c r="U71" s="239">
        <f t="shared" si="41"/>
        <v>232.99999999999997</v>
      </c>
      <c r="V71" s="237">
        <f t="shared" si="42"/>
        <v>282.3</v>
      </c>
      <c r="W71" s="237">
        <f t="shared" si="43"/>
        <v>235.25000000000003</v>
      </c>
      <c r="X71" s="237">
        <f t="shared" si="44"/>
        <v>287.4</v>
      </c>
      <c r="Y71" s="237">
        <f t="shared" si="45"/>
        <v>239.5</v>
      </c>
      <c r="Z71" s="237">
        <f t="shared" si="46"/>
        <v>290.09999999999997</v>
      </c>
      <c r="AA71" s="237">
        <f t="shared" si="47"/>
        <v>241.74999999999997</v>
      </c>
      <c r="AB71" s="237">
        <f t="shared" si="48"/>
        <v>295.2</v>
      </c>
      <c r="AC71" s="237">
        <f t="shared" si="49"/>
        <v>246</v>
      </c>
    </row>
    <row r="72" spans="1:29" ht="19.5" customHeight="1">
      <c r="A72" s="6">
        <v>68</v>
      </c>
      <c r="B72" s="253">
        <v>8863</v>
      </c>
      <c r="C72" s="251" t="s">
        <v>305</v>
      </c>
      <c r="D72" s="252">
        <v>293.09999999999997</v>
      </c>
      <c r="E72" s="236">
        <f t="shared" si="25"/>
        <v>302.09999999999997</v>
      </c>
      <c r="F72" s="237">
        <f t="shared" si="26"/>
        <v>305.4</v>
      </c>
      <c r="G72" s="237">
        <f t="shared" si="27"/>
        <v>254.5</v>
      </c>
      <c r="H72" s="237">
        <f t="shared" si="28"/>
        <v>311.4</v>
      </c>
      <c r="I72" s="237">
        <f t="shared" si="29"/>
        <v>259.5</v>
      </c>
      <c r="J72" s="237">
        <f t="shared" si="30"/>
        <v>314.4</v>
      </c>
      <c r="K72" s="237">
        <f t="shared" si="31"/>
        <v>262</v>
      </c>
      <c r="L72" s="237">
        <f t="shared" si="32"/>
        <v>317.4</v>
      </c>
      <c r="M72" s="237">
        <f t="shared" si="33"/>
        <v>264.5</v>
      </c>
      <c r="N72" s="237">
        <f t="shared" si="34"/>
        <v>320.4</v>
      </c>
      <c r="O72" s="238">
        <f t="shared" si="35"/>
        <v>267</v>
      </c>
      <c r="P72" s="237">
        <f t="shared" si="36"/>
        <v>323.4</v>
      </c>
      <c r="Q72" s="237">
        <f t="shared" si="37"/>
        <v>269.5</v>
      </c>
      <c r="R72" s="237">
        <f t="shared" si="38"/>
        <v>326.4</v>
      </c>
      <c r="S72" s="237">
        <f t="shared" si="39"/>
        <v>272</v>
      </c>
      <c r="T72" s="239">
        <f t="shared" si="40"/>
        <v>329.4</v>
      </c>
      <c r="U72" s="239">
        <f t="shared" si="41"/>
        <v>274.5</v>
      </c>
      <c r="V72" s="237">
        <f t="shared" si="42"/>
        <v>332.4</v>
      </c>
      <c r="W72" s="237">
        <f t="shared" si="43"/>
        <v>277</v>
      </c>
      <c r="X72" s="237">
        <f t="shared" si="44"/>
        <v>338.4</v>
      </c>
      <c r="Y72" s="237">
        <f t="shared" si="45"/>
        <v>282</v>
      </c>
      <c r="Z72" s="237">
        <f t="shared" si="46"/>
        <v>341.4</v>
      </c>
      <c r="AA72" s="237">
        <f t="shared" si="47"/>
        <v>284.5</v>
      </c>
      <c r="AB72" s="237">
        <f t="shared" si="48"/>
        <v>347.7</v>
      </c>
      <c r="AC72" s="237">
        <f t="shared" si="49"/>
        <v>289.75</v>
      </c>
    </row>
    <row r="73" spans="1:29" ht="19.5" customHeight="1">
      <c r="A73" s="5">
        <v>69</v>
      </c>
      <c r="B73" s="253">
        <v>9354</v>
      </c>
      <c r="C73" s="251" t="s">
        <v>307</v>
      </c>
      <c r="D73" s="252">
        <v>322.8</v>
      </c>
      <c r="E73" s="236">
        <f t="shared" si="25"/>
        <v>332.7</v>
      </c>
      <c r="F73" s="237">
        <f t="shared" si="26"/>
        <v>336.3</v>
      </c>
      <c r="G73" s="237">
        <f t="shared" si="27"/>
        <v>280.25</v>
      </c>
      <c r="H73" s="237">
        <f t="shared" si="28"/>
        <v>342.9</v>
      </c>
      <c r="I73" s="237">
        <f t="shared" si="29"/>
        <v>285.75</v>
      </c>
      <c r="J73" s="237">
        <f t="shared" si="30"/>
        <v>346.2</v>
      </c>
      <c r="K73" s="237">
        <f t="shared" si="31"/>
        <v>288.5</v>
      </c>
      <c r="L73" s="237">
        <f t="shared" si="32"/>
        <v>349.5</v>
      </c>
      <c r="M73" s="237">
        <f t="shared" si="33"/>
        <v>291.25</v>
      </c>
      <c r="N73" s="237">
        <f t="shared" si="34"/>
        <v>352.8</v>
      </c>
      <c r="O73" s="238">
        <f t="shared" si="35"/>
        <v>294</v>
      </c>
      <c r="P73" s="237">
        <f t="shared" si="36"/>
        <v>356.09999999999997</v>
      </c>
      <c r="Q73" s="237">
        <f t="shared" si="37"/>
        <v>296.75</v>
      </c>
      <c r="R73" s="237">
        <f t="shared" si="38"/>
        <v>359.4</v>
      </c>
      <c r="S73" s="237">
        <f t="shared" si="39"/>
        <v>299.5</v>
      </c>
      <c r="T73" s="239">
        <f t="shared" si="40"/>
        <v>362.7</v>
      </c>
      <c r="U73" s="239">
        <f t="shared" si="41"/>
        <v>302.25</v>
      </c>
      <c r="V73" s="237">
        <f t="shared" si="42"/>
        <v>366</v>
      </c>
      <c r="W73" s="237">
        <f t="shared" si="43"/>
        <v>305</v>
      </c>
      <c r="X73" s="237">
        <f t="shared" si="44"/>
        <v>372.9</v>
      </c>
      <c r="Y73" s="237">
        <f t="shared" si="45"/>
        <v>310.75</v>
      </c>
      <c r="Z73" s="237">
        <f t="shared" si="46"/>
        <v>376.2</v>
      </c>
      <c r="AA73" s="237">
        <f t="shared" si="47"/>
        <v>313.5</v>
      </c>
      <c r="AB73" s="237">
        <f t="shared" si="48"/>
        <v>382.8</v>
      </c>
      <c r="AC73" s="237">
        <f t="shared" si="49"/>
        <v>319</v>
      </c>
    </row>
    <row r="74" spans="1:29" ht="19.5" customHeight="1">
      <c r="A74" s="6">
        <v>70</v>
      </c>
      <c r="B74" s="253">
        <v>15676</v>
      </c>
      <c r="C74" s="251" t="s">
        <v>311</v>
      </c>
      <c r="D74" s="252">
        <v>117.89999999999999</v>
      </c>
      <c r="E74" s="236">
        <f t="shared" si="25"/>
        <v>121.5</v>
      </c>
      <c r="F74" s="237">
        <f t="shared" si="26"/>
        <v>123</v>
      </c>
      <c r="G74" s="237">
        <f t="shared" si="27"/>
        <v>102.5</v>
      </c>
      <c r="H74" s="237">
        <f t="shared" si="28"/>
        <v>125.39999999999999</v>
      </c>
      <c r="I74" s="237">
        <f t="shared" si="29"/>
        <v>104.5</v>
      </c>
      <c r="J74" s="237">
        <f t="shared" si="30"/>
        <v>126.6</v>
      </c>
      <c r="K74" s="237">
        <f t="shared" si="31"/>
        <v>105.5</v>
      </c>
      <c r="L74" s="237">
        <f t="shared" si="32"/>
        <v>127.8</v>
      </c>
      <c r="M74" s="237">
        <f t="shared" si="33"/>
        <v>106.5</v>
      </c>
      <c r="N74" s="237">
        <f t="shared" si="34"/>
        <v>129</v>
      </c>
      <c r="O74" s="238">
        <f t="shared" si="35"/>
        <v>107.5</v>
      </c>
      <c r="P74" s="237">
        <f t="shared" si="36"/>
        <v>130.2</v>
      </c>
      <c r="Q74" s="237">
        <f t="shared" si="37"/>
        <v>108.5</v>
      </c>
      <c r="R74" s="237">
        <f t="shared" si="38"/>
        <v>131.4</v>
      </c>
      <c r="S74" s="237">
        <f t="shared" si="39"/>
        <v>109.50000000000001</v>
      </c>
      <c r="T74" s="239">
        <f t="shared" si="40"/>
        <v>132.6</v>
      </c>
      <c r="U74" s="239">
        <f t="shared" si="41"/>
        <v>110.5</v>
      </c>
      <c r="V74" s="237">
        <f t="shared" si="42"/>
        <v>133.79999999999998</v>
      </c>
      <c r="W74" s="237">
        <f t="shared" si="43"/>
        <v>111.49999999999999</v>
      </c>
      <c r="X74" s="237">
        <f t="shared" si="44"/>
        <v>136.2</v>
      </c>
      <c r="Y74" s="237">
        <f t="shared" si="45"/>
        <v>113.5</v>
      </c>
      <c r="Z74" s="237">
        <f t="shared" si="46"/>
        <v>137.4</v>
      </c>
      <c r="AA74" s="237">
        <f t="shared" si="47"/>
        <v>114.50000000000001</v>
      </c>
      <c r="AB74" s="237">
        <f t="shared" si="48"/>
        <v>139.79999999999998</v>
      </c>
      <c r="AC74" s="237">
        <f t="shared" si="49"/>
        <v>116.49999999999999</v>
      </c>
    </row>
    <row r="75" spans="1:29" ht="19.5" customHeight="1">
      <c r="A75" s="5">
        <v>71</v>
      </c>
      <c r="B75" s="253">
        <v>6967</v>
      </c>
      <c r="C75" s="251" t="s">
        <v>312</v>
      </c>
      <c r="D75" s="252">
        <v>150</v>
      </c>
      <c r="E75" s="236">
        <f t="shared" si="25"/>
        <v>154.5</v>
      </c>
      <c r="F75" s="237">
        <f t="shared" si="26"/>
        <v>156.29999999999998</v>
      </c>
      <c r="G75" s="237">
        <f t="shared" si="27"/>
        <v>130.25</v>
      </c>
      <c r="H75" s="237">
        <f t="shared" si="28"/>
        <v>159.29999999999998</v>
      </c>
      <c r="I75" s="237">
        <f t="shared" si="29"/>
        <v>132.75</v>
      </c>
      <c r="J75" s="237">
        <f t="shared" si="30"/>
        <v>160.79999999999998</v>
      </c>
      <c r="K75" s="237">
        <f t="shared" si="31"/>
        <v>134</v>
      </c>
      <c r="L75" s="237">
        <f t="shared" si="32"/>
        <v>162.29999999999998</v>
      </c>
      <c r="M75" s="237">
        <f t="shared" si="33"/>
        <v>135.25</v>
      </c>
      <c r="N75" s="237">
        <f t="shared" si="34"/>
        <v>163.79999999999998</v>
      </c>
      <c r="O75" s="238">
        <f t="shared" si="35"/>
        <v>136.5</v>
      </c>
      <c r="P75" s="237">
        <f t="shared" si="36"/>
        <v>165.6</v>
      </c>
      <c r="Q75" s="237">
        <f t="shared" si="37"/>
        <v>138</v>
      </c>
      <c r="R75" s="237">
        <f t="shared" si="38"/>
        <v>167.1</v>
      </c>
      <c r="S75" s="237">
        <f t="shared" si="39"/>
        <v>139.25</v>
      </c>
      <c r="T75" s="239">
        <f t="shared" si="40"/>
        <v>168.6</v>
      </c>
      <c r="U75" s="239">
        <f t="shared" si="41"/>
        <v>140.5</v>
      </c>
      <c r="V75" s="237">
        <f t="shared" si="42"/>
        <v>170.1</v>
      </c>
      <c r="W75" s="237">
        <f t="shared" si="43"/>
        <v>141.75</v>
      </c>
      <c r="X75" s="237">
        <f t="shared" si="44"/>
        <v>173.1</v>
      </c>
      <c r="Y75" s="237">
        <f t="shared" si="45"/>
        <v>144.25</v>
      </c>
      <c r="Z75" s="237">
        <f t="shared" si="46"/>
        <v>174.6</v>
      </c>
      <c r="AA75" s="237">
        <f t="shared" si="47"/>
        <v>145.5</v>
      </c>
      <c r="AB75" s="237">
        <f t="shared" si="48"/>
        <v>177.9</v>
      </c>
      <c r="AC75" s="237">
        <f t="shared" si="49"/>
        <v>148.25</v>
      </c>
    </row>
    <row r="76" spans="1:29" ht="19.5" customHeight="1">
      <c r="A76" s="6">
        <v>72</v>
      </c>
      <c r="B76" s="253">
        <v>7023</v>
      </c>
      <c r="C76" s="251" t="s">
        <v>313</v>
      </c>
      <c r="D76" s="252">
        <v>161.7</v>
      </c>
      <c r="E76" s="236">
        <f t="shared" si="25"/>
        <v>166.79999999999998</v>
      </c>
      <c r="F76" s="237">
        <f t="shared" si="26"/>
        <v>168.6</v>
      </c>
      <c r="G76" s="237">
        <f t="shared" si="27"/>
        <v>140.5</v>
      </c>
      <c r="H76" s="237">
        <f t="shared" si="28"/>
        <v>171.9</v>
      </c>
      <c r="I76" s="237">
        <f t="shared" si="29"/>
        <v>143.25</v>
      </c>
      <c r="J76" s="237">
        <f t="shared" si="30"/>
        <v>173.7</v>
      </c>
      <c r="K76" s="237">
        <f t="shared" si="31"/>
        <v>144.75</v>
      </c>
      <c r="L76" s="237">
        <f t="shared" si="32"/>
        <v>175.2</v>
      </c>
      <c r="M76" s="237">
        <f t="shared" si="33"/>
        <v>146</v>
      </c>
      <c r="N76" s="237">
        <f t="shared" si="34"/>
        <v>177</v>
      </c>
      <c r="O76" s="238">
        <f t="shared" si="35"/>
        <v>147.5</v>
      </c>
      <c r="P76" s="237">
        <f t="shared" si="36"/>
        <v>178.5</v>
      </c>
      <c r="Q76" s="237">
        <f t="shared" si="37"/>
        <v>148.75</v>
      </c>
      <c r="R76" s="237">
        <f t="shared" si="38"/>
        <v>180.29999999999998</v>
      </c>
      <c r="S76" s="237">
        <f t="shared" si="39"/>
        <v>150.25</v>
      </c>
      <c r="T76" s="239">
        <f t="shared" si="40"/>
        <v>182.1</v>
      </c>
      <c r="U76" s="239">
        <f t="shared" si="41"/>
        <v>151.75</v>
      </c>
      <c r="V76" s="237">
        <f t="shared" si="42"/>
        <v>183.6</v>
      </c>
      <c r="W76" s="237">
        <f t="shared" si="43"/>
        <v>153</v>
      </c>
      <c r="X76" s="237">
        <f t="shared" si="44"/>
        <v>186.9</v>
      </c>
      <c r="Y76" s="237">
        <f t="shared" si="45"/>
        <v>155.75</v>
      </c>
      <c r="Z76" s="237">
        <f t="shared" si="46"/>
        <v>188.7</v>
      </c>
      <c r="AA76" s="237">
        <f t="shared" si="47"/>
        <v>157.25</v>
      </c>
      <c r="AB76" s="237">
        <f t="shared" si="48"/>
        <v>192</v>
      </c>
      <c r="AC76" s="237">
        <f t="shared" si="49"/>
        <v>160</v>
      </c>
    </row>
    <row r="77" spans="1:29" ht="19.5" customHeight="1">
      <c r="A77" s="5">
        <v>73</v>
      </c>
      <c r="B77" s="253">
        <v>9024</v>
      </c>
      <c r="C77" s="251" t="s">
        <v>314</v>
      </c>
      <c r="D77" s="252">
        <v>186.6</v>
      </c>
      <c r="E77" s="236">
        <f t="shared" si="25"/>
        <v>192.29999999999998</v>
      </c>
      <c r="F77" s="237">
        <f t="shared" si="26"/>
        <v>194.4</v>
      </c>
      <c r="G77" s="237">
        <f t="shared" si="27"/>
        <v>162</v>
      </c>
      <c r="H77" s="237">
        <f t="shared" si="28"/>
        <v>198.29999999999998</v>
      </c>
      <c r="I77" s="237">
        <f t="shared" si="29"/>
        <v>165.25</v>
      </c>
      <c r="J77" s="237">
        <f t="shared" si="30"/>
        <v>200.1</v>
      </c>
      <c r="K77" s="237">
        <f t="shared" si="31"/>
        <v>166.75</v>
      </c>
      <c r="L77" s="237">
        <f t="shared" si="32"/>
        <v>202.2</v>
      </c>
      <c r="M77" s="237">
        <f t="shared" si="33"/>
        <v>168.5</v>
      </c>
      <c r="N77" s="237">
        <f t="shared" si="34"/>
        <v>204</v>
      </c>
      <c r="O77" s="238">
        <f t="shared" si="35"/>
        <v>170</v>
      </c>
      <c r="P77" s="237">
        <f t="shared" si="36"/>
        <v>205.79999999999998</v>
      </c>
      <c r="Q77" s="237">
        <f t="shared" si="37"/>
        <v>171.5</v>
      </c>
      <c r="R77" s="237">
        <f t="shared" si="38"/>
        <v>207.9</v>
      </c>
      <c r="S77" s="237">
        <f t="shared" si="39"/>
        <v>173.25</v>
      </c>
      <c r="T77" s="239">
        <f t="shared" si="40"/>
        <v>209.7</v>
      </c>
      <c r="U77" s="239">
        <f t="shared" si="41"/>
        <v>174.75</v>
      </c>
      <c r="V77" s="237">
        <f t="shared" si="42"/>
        <v>211.79999999999998</v>
      </c>
      <c r="W77" s="237">
        <f t="shared" si="43"/>
        <v>176.5</v>
      </c>
      <c r="X77" s="237">
        <f t="shared" si="44"/>
        <v>215.4</v>
      </c>
      <c r="Y77" s="237">
        <f t="shared" si="45"/>
        <v>179.5</v>
      </c>
      <c r="Z77" s="237">
        <f t="shared" si="46"/>
        <v>217.5</v>
      </c>
      <c r="AA77" s="237">
        <f t="shared" si="47"/>
        <v>181.25</v>
      </c>
      <c r="AB77" s="237">
        <f t="shared" si="48"/>
        <v>221.4</v>
      </c>
      <c r="AC77" s="237">
        <f t="shared" si="49"/>
        <v>184.5</v>
      </c>
    </row>
    <row r="78" spans="1:29" ht="18.75" customHeight="1">
      <c r="A78" s="6">
        <v>74</v>
      </c>
      <c r="B78" s="253">
        <v>9023</v>
      </c>
      <c r="C78" s="251" t="s">
        <v>315</v>
      </c>
      <c r="D78" s="252">
        <v>198.29999999999998</v>
      </c>
      <c r="E78" s="236">
        <f t="shared" si="25"/>
        <v>204.29999999999998</v>
      </c>
      <c r="F78" s="237">
        <f t="shared" si="26"/>
        <v>206.4</v>
      </c>
      <c r="G78" s="237">
        <f t="shared" si="27"/>
        <v>172</v>
      </c>
      <c r="H78" s="237">
        <f t="shared" si="28"/>
        <v>210.6</v>
      </c>
      <c r="I78" s="237">
        <f t="shared" si="29"/>
        <v>175.5</v>
      </c>
      <c r="J78" s="237">
        <f t="shared" si="30"/>
        <v>212.7</v>
      </c>
      <c r="K78" s="237">
        <f t="shared" si="31"/>
        <v>177.25</v>
      </c>
      <c r="L78" s="237">
        <f t="shared" si="32"/>
        <v>214.79999999999998</v>
      </c>
      <c r="M78" s="237">
        <f t="shared" si="33"/>
        <v>179</v>
      </c>
      <c r="N78" s="237">
        <f t="shared" si="34"/>
        <v>216.6</v>
      </c>
      <c r="O78" s="238">
        <f t="shared" si="35"/>
        <v>180.5</v>
      </c>
      <c r="P78" s="237">
        <f t="shared" si="36"/>
        <v>218.7</v>
      </c>
      <c r="Q78" s="237">
        <f t="shared" si="37"/>
        <v>182.25</v>
      </c>
      <c r="R78" s="237">
        <f t="shared" si="38"/>
        <v>220.79999999999998</v>
      </c>
      <c r="S78" s="237">
        <f t="shared" si="39"/>
        <v>184</v>
      </c>
      <c r="T78" s="239">
        <f t="shared" si="40"/>
        <v>222.9</v>
      </c>
      <c r="U78" s="239">
        <f t="shared" si="41"/>
        <v>185.75</v>
      </c>
      <c r="V78" s="237">
        <f t="shared" si="42"/>
        <v>225</v>
      </c>
      <c r="W78" s="237">
        <f t="shared" si="43"/>
        <v>187.5</v>
      </c>
      <c r="X78" s="237">
        <f t="shared" si="44"/>
        <v>228.9</v>
      </c>
      <c r="Y78" s="237">
        <f t="shared" si="45"/>
        <v>190.75</v>
      </c>
      <c r="Z78" s="237">
        <f t="shared" si="46"/>
        <v>231</v>
      </c>
      <c r="AA78" s="237">
        <f t="shared" si="47"/>
        <v>192.5</v>
      </c>
      <c r="AB78" s="237">
        <f t="shared" si="48"/>
        <v>235.2</v>
      </c>
      <c r="AC78" s="237">
        <f t="shared" si="49"/>
        <v>196</v>
      </c>
    </row>
    <row r="79" spans="1:29" ht="19.5" customHeight="1">
      <c r="A79" s="5">
        <v>75</v>
      </c>
      <c r="B79" s="253">
        <v>13814</v>
      </c>
      <c r="C79" s="251" t="s">
        <v>316</v>
      </c>
      <c r="D79" s="252">
        <v>68.1</v>
      </c>
      <c r="E79" s="236">
        <f t="shared" si="25"/>
        <v>70.2</v>
      </c>
      <c r="F79" s="237">
        <f t="shared" si="26"/>
        <v>71.1</v>
      </c>
      <c r="G79" s="237">
        <f t="shared" si="27"/>
        <v>59.25</v>
      </c>
      <c r="H79" s="237">
        <f t="shared" si="28"/>
        <v>72.6</v>
      </c>
      <c r="I79" s="237">
        <f t="shared" si="29"/>
        <v>60.5</v>
      </c>
      <c r="J79" s="237">
        <f t="shared" si="30"/>
        <v>73.2</v>
      </c>
      <c r="K79" s="237">
        <f t="shared" si="31"/>
        <v>61.00000000000001</v>
      </c>
      <c r="L79" s="237">
        <f t="shared" si="32"/>
        <v>73.8</v>
      </c>
      <c r="M79" s="237">
        <f t="shared" si="33"/>
        <v>61.5</v>
      </c>
      <c r="N79" s="237">
        <f t="shared" si="34"/>
        <v>74.7</v>
      </c>
      <c r="O79" s="238">
        <f t="shared" si="35"/>
        <v>62.25000000000001</v>
      </c>
      <c r="P79" s="237">
        <f t="shared" si="36"/>
        <v>75.3</v>
      </c>
      <c r="Q79" s="237">
        <f t="shared" si="37"/>
        <v>62.75</v>
      </c>
      <c r="R79" s="237">
        <f t="shared" si="38"/>
        <v>75.89999999999999</v>
      </c>
      <c r="S79" s="237">
        <f t="shared" si="39"/>
        <v>63.24999999999999</v>
      </c>
      <c r="T79" s="239">
        <f t="shared" si="40"/>
        <v>76.8</v>
      </c>
      <c r="U79" s="239">
        <f t="shared" si="41"/>
        <v>64</v>
      </c>
      <c r="V79" s="237">
        <f t="shared" si="42"/>
        <v>77.39999999999999</v>
      </c>
      <c r="W79" s="237">
        <f t="shared" si="43"/>
        <v>64.5</v>
      </c>
      <c r="X79" s="237">
        <f t="shared" si="44"/>
        <v>78.89999999999999</v>
      </c>
      <c r="Y79" s="237">
        <f t="shared" si="45"/>
        <v>65.75</v>
      </c>
      <c r="Z79" s="237">
        <f t="shared" si="46"/>
        <v>79.5</v>
      </c>
      <c r="AA79" s="237">
        <f t="shared" si="47"/>
        <v>66.25</v>
      </c>
      <c r="AB79" s="237">
        <f t="shared" si="48"/>
        <v>81</v>
      </c>
      <c r="AC79" s="237">
        <f t="shared" si="49"/>
        <v>67.5</v>
      </c>
    </row>
    <row r="80" spans="1:29" ht="19.5" customHeight="1">
      <c r="A80" s="6">
        <v>76</v>
      </c>
      <c r="B80" s="253">
        <v>9562</v>
      </c>
      <c r="C80" s="251" t="s">
        <v>317</v>
      </c>
      <c r="D80" s="252">
        <v>88.2</v>
      </c>
      <c r="E80" s="236">
        <f t="shared" si="25"/>
        <v>90.89999999999999</v>
      </c>
      <c r="F80" s="237">
        <f t="shared" si="26"/>
        <v>92.1</v>
      </c>
      <c r="G80" s="237">
        <f t="shared" si="27"/>
        <v>76.75</v>
      </c>
      <c r="H80" s="237">
        <f t="shared" si="28"/>
        <v>93.89999999999999</v>
      </c>
      <c r="I80" s="237">
        <f t="shared" si="29"/>
        <v>78.25</v>
      </c>
      <c r="J80" s="237">
        <f t="shared" si="30"/>
        <v>94.8</v>
      </c>
      <c r="K80" s="237">
        <f t="shared" si="31"/>
        <v>79</v>
      </c>
      <c r="L80" s="237">
        <f t="shared" si="32"/>
        <v>95.7</v>
      </c>
      <c r="M80" s="237">
        <f t="shared" si="33"/>
        <v>79.75</v>
      </c>
      <c r="N80" s="237">
        <f t="shared" si="34"/>
        <v>96.6</v>
      </c>
      <c r="O80" s="238">
        <f t="shared" si="35"/>
        <v>80.5</v>
      </c>
      <c r="P80" s="237">
        <f t="shared" si="36"/>
        <v>97.5</v>
      </c>
      <c r="Q80" s="237">
        <f t="shared" si="37"/>
        <v>81.25</v>
      </c>
      <c r="R80" s="237">
        <f t="shared" si="38"/>
        <v>98.39999999999999</v>
      </c>
      <c r="S80" s="237">
        <f t="shared" si="39"/>
        <v>82</v>
      </c>
      <c r="T80" s="239">
        <f t="shared" si="40"/>
        <v>99.3</v>
      </c>
      <c r="U80" s="239">
        <f t="shared" si="41"/>
        <v>82.75</v>
      </c>
      <c r="V80" s="237">
        <f t="shared" si="42"/>
        <v>100.2</v>
      </c>
      <c r="W80" s="237">
        <f t="shared" si="43"/>
        <v>83.5</v>
      </c>
      <c r="X80" s="237">
        <f t="shared" si="44"/>
        <v>102</v>
      </c>
      <c r="Y80" s="237">
        <f t="shared" si="45"/>
        <v>85</v>
      </c>
      <c r="Z80" s="237">
        <f t="shared" si="46"/>
        <v>102.89999999999999</v>
      </c>
      <c r="AA80" s="237">
        <f t="shared" si="47"/>
        <v>85.75</v>
      </c>
      <c r="AB80" s="237">
        <f t="shared" si="48"/>
        <v>104.7</v>
      </c>
      <c r="AC80" s="237">
        <f t="shared" si="49"/>
        <v>87.25</v>
      </c>
    </row>
    <row r="81" spans="1:29" ht="19.5" customHeight="1">
      <c r="A81" s="5">
        <v>77</v>
      </c>
      <c r="B81" s="253">
        <v>6651</v>
      </c>
      <c r="C81" s="251" t="s">
        <v>318</v>
      </c>
      <c r="D81" s="252">
        <v>97.2</v>
      </c>
      <c r="E81" s="236">
        <f t="shared" si="25"/>
        <v>100.2</v>
      </c>
      <c r="F81" s="237">
        <f t="shared" si="26"/>
        <v>101.39999999999999</v>
      </c>
      <c r="G81" s="237">
        <f t="shared" si="27"/>
        <v>84.5</v>
      </c>
      <c r="H81" s="237">
        <f t="shared" si="28"/>
        <v>103.5</v>
      </c>
      <c r="I81" s="237">
        <f t="shared" si="29"/>
        <v>86.25</v>
      </c>
      <c r="J81" s="237">
        <f t="shared" si="30"/>
        <v>104.39999999999999</v>
      </c>
      <c r="K81" s="237">
        <f t="shared" si="31"/>
        <v>87</v>
      </c>
      <c r="L81" s="237">
        <f t="shared" si="32"/>
        <v>105.3</v>
      </c>
      <c r="M81" s="237">
        <f t="shared" si="33"/>
        <v>87.75</v>
      </c>
      <c r="N81" s="237">
        <f t="shared" si="34"/>
        <v>106.5</v>
      </c>
      <c r="O81" s="238">
        <f t="shared" si="35"/>
        <v>88.75</v>
      </c>
      <c r="P81" s="237">
        <f t="shared" si="36"/>
        <v>107.39999999999999</v>
      </c>
      <c r="Q81" s="237">
        <f t="shared" si="37"/>
        <v>89.5</v>
      </c>
      <c r="R81" s="237">
        <f t="shared" si="38"/>
        <v>108.3</v>
      </c>
      <c r="S81" s="237">
        <f t="shared" si="39"/>
        <v>90.25</v>
      </c>
      <c r="T81" s="239">
        <f t="shared" si="40"/>
        <v>109.5</v>
      </c>
      <c r="U81" s="239">
        <f t="shared" si="41"/>
        <v>91.25</v>
      </c>
      <c r="V81" s="237">
        <f t="shared" si="42"/>
        <v>110.39999999999999</v>
      </c>
      <c r="W81" s="237">
        <f t="shared" si="43"/>
        <v>92</v>
      </c>
      <c r="X81" s="237">
        <f t="shared" si="44"/>
        <v>112.5</v>
      </c>
      <c r="Y81" s="237">
        <f t="shared" si="45"/>
        <v>93.75</v>
      </c>
      <c r="Z81" s="237">
        <f t="shared" si="46"/>
        <v>113.39999999999999</v>
      </c>
      <c r="AA81" s="237">
        <f t="shared" si="47"/>
        <v>94.5</v>
      </c>
      <c r="AB81" s="237">
        <f t="shared" si="48"/>
        <v>115.5</v>
      </c>
      <c r="AC81" s="237">
        <f t="shared" si="49"/>
        <v>96.25</v>
      </c>
    </row>
    <row r="82" spans="1:29" ht="19.5" customHeight="1">
      <c r="A82" s="6">
        <v>78</v>
      </c>
      <c r="B82" s="253">
        <v>2803</v>
      </c>
      <c r="C82" s="251" t="s">
        <v>319</v>
      </c>
      <c r="D82" s="252">
        <v>96.6</v>
      </c>
      <c r="E82" s="236">
        <f t="shared" si="25"/>
        <v>99.6</v>
      </c>
      <c r="F82" s="237">
        <f t="shared" si="26"/>
        <v>100.8</v>
      </c>
      <c r="G82" s="237">
        <f t="shared" si="27"/>
        <v>84</v>
      </c>
      <c r="H82" s="237">
        <f t="shared" si="28"/>
        <v>102.6</v>
      </c>
      <c r="I82" s="237">
        <f t="shared" si="29"/>
        <v>85.5</v>
      </c>
      <c r="J82" s="237">
        <f t="shared" si="30"/>
        <v>103.8</v>
      </c>
      <c r="K82" s="237">
        <f t="shared" si="31"/>
        <v>86.5</v>
      </c>
      <c r="L82" s="237">
        <f t="shared" si="32"/>
        <v>104.7</v>
      </c>
      <c r="M82" s="237">
        <f t="shared" si="33"/>
        <v>87.25</v>
      </c>
      <c r="N82" s="237">
        <f t="shared" si="34"/>
        <v>105.6</v>
      </c>
      <c r="O82" s="238">
        <f t="shared" si="35"/>
        <v>88</v>
      </c>
      <c r="P82" s="237">
        <f t="shared" si="36"/>
        <v>106.8</v>
      </c>
      <c r="Q82" s="237">
        <f t="shared" si="37"/>
        <v>89</v>
      </c>
      <c r="R82" s="237">
        <f t="shared" si="38"/>
        <v>107.7</v>
      </c>
      <c r="S82" s="237">
        <f t="shared" si="39"/>
        <v>89.75</v>
      </c>
      <c r="T82" s="239">
        <f t="shared" si="40"/>
        <v>108.6</v>
      </c>
      <c r="U82" s="239">
        <f t="shared" si="41"/>
        <v>90.5</v>
      </c>
      <c r="V82" s="237">
        <f t="shared" si="42"/>
        <v>109.8</v>
      </c>
      <c r="W82" s="237">
        <f t="shared" si="43"/>
        <v>91.5</v>
      </c>
      <c r="X82" s="237">
        <f t="shared" si="44"/>
        <v>111.6</v>
      </c>
      <c r="Y82" s="237">
        <f t="shared" si="45"/>
        <v>93</v>
      </c>
      <c r="Z82" s="237">
        <f t="shared" si="46"/>
        <v>112.8</v>
      </c>
      <c r="AA82" s="237">
        <f t="shared" si="47"/>
        <v>94</v>
      </c>
      <c r="AB82" s="237">
        <f t="shared" si="48"/>
        <v>114.6</v>
      </c>
      <c r="AC82" s="237">
        <f t="shared" si="49"/>
        <v>95.5</v>
      </c>
    </row>
    <row r="83" spans="1:29" ht="19.5" customHeight="1">
      <c r="A83" s="5">
        <v>79</v>
      </c>
      <c r="B83" s="253">
        <v>3264</v>
      </c>
      <c r="C83" s="251" t="s">
        <v>320</v>
      </c>
      <c r="D83" s="252">
        <v>105.3</v>
      </c>
      <c r="E83" s="236">
        <f t="shared" si="25"/>
        <v>108.6</v>
      </c>
      <c r="F83" s="237">
        <f t="shared" si="26"/>
        <v>109.8</v>
      </c>
      <c r="G83" s="237">
        <f t="shared" si="27"/>
        <v>91.5</v>
      </c>
      <c r="H83" s="237">
        <f t="shared" si="28"/>
        <v>111.89999999999999</v>
      </c>
      <c r="I83" s="237">
        <f t="shared" si="29"/>
        <v>93.25</v>
      </c>
      <c r="J83" s="237">
        <f t="shared" si="30"/>
        <v>113.1</v>
      </c>
      <c r="K83" s="237">
        <f t="shared" si="31"/>
        <v>94.25</v>
      </c>
      <c r="L83" s="237">
        <f t="shared" si="32"/>
        <v>114.3</v>
      </c>
      <c r="M83" s="237">
        <f t="shared" si="33"/>
        <v>95.25</v>
      </c>
      <c r="N83" s="237">
        <f t="shared" si="34"/>
        <v>115.19999999999999</v>
      </c>
      <c r="O83" s="238">
        <f t="shared" si="35"/>
        <v>96</v>
      </c>
      <c r="P83" s="237">
        <f t="shared" si="36"/>
        <v>116.39999999999999</v>
      </c>
      <c r="Q83" s="237">
        <f t="shared" si="37"/>
        <v>97</v>
      </c>
      <c r="R83" s="237">
        <f t="shared" si="38"/>
        <v>117.3</v>
      </c>
      <c r="S83" s="237">
        <f t="shared" si="39"/>
        <v>97.75</v>
      </c>
      <c r="T83" s="239">
        <f t="shared" si="40"/>
        <v>118.5</v>
      </c>
      <c r="U83" s="239">
        <f t="shared" si="41"/>
        <v>98.75</v>
      </c>
      <c r="V83" s="237">
        <f t="shared" si="42"/>
        <v>119.69999999999999</v>
      </c>
      <c r="W83" s="237">
        <f t="shared" si="43"/>
        <v>99.75</v>
      </c>
      <c r="X83" s="237">
        <f t="shared" si="44"/>
        <v>121.8</v>
      </c>
      <c r="Y83" s="237">
        <f t="shared" si="45"/>
        <v>101.5</v>
      </c>
      <c r="Z83" s="237">
        <f t="shared" si="46"/>
        <v>123</v>
      </c>
      <c r="AA83" s="237">
        <f t="shared" si="47"/>
        <v>102.5</v>
      </c>
      <c r="AB83" s="237">
        <f t="shared" si="48"/>
        <v>125.1</v>
      </c>
      <c r="AC83" s="237">
        <f t="shared" si="49"/>
        <v>104.25</v>
      </c>
    </row>
    <row r="84" spans="1:29" ht="19.5" customHeight="1">
      <c r="A84" s="6">
        <v>80</v>
      </c>
      <c r="B84" s="253">
        <v>13735</v>
      </c>
      <c r="C84" s="251" t="s">
        <v>321</v>
      </c>
      <c r="D84" s="252">
        <v>120.6</v>
      </c>
      <c r="E84" s="236">
        <f t="shared" si="25"/>
        <v>124.5</v>
      </c>
      <c r="F84" s="237">
        <f t="shared" si="26"/>
        <v>126</v>
      </c>
      <c r="G84" s="237">
        <f t="shared" si="27"/>
        <v>105</v>
      </c>
      <c r="H84" s="237">
        <f t="shared" si="28"/>
        <v>128.4</v>
      </c>
      <c r="I84" s="237">
        <f t="shared" si="29"/>
        <v>107.00000000000001</v>
      </c>
      <c r="J84" s="237">
        <f t="shared" si="30"/>
        <v>129.6</v>
      </c>
      <c r="K84" s="237">
        <f t="shared" si="31"/>
        <v>108</v>
      </c>
      <c r="L84" s="237">
        <f t="shared" si="32"/>
        <v>130.79999999999998</v>
      </c>
      <c r="M84" s="237">
        <f t="shared" si="33"/>
        <v>108.99999999999999</v>
      </c>
      <c r="N84" s="237">
        <f t="shared" si="34"/>
        <v>132</v>
      </c>
      <c r="O84" s="238">
        <f t="shared" si="35"/>
        <v>110</v>
      </c>
      <c r="P84" s="237">
        <f t="shared" si="36"/>
        <v>133.5</v>
      </c>
      <c r="Q84" s="237">
        <f t="shared" si="37"/>
        <v>111.25</v>
      </c>
      <c r="R84" s="237">
        <f t="shared" si="38"/>
        <v>134.7</v>
      </c>
      <c r="S84" s="237">
        <f t="shared" si="39"/>
        <v>112.25</v>
      </c>
      <c r="T84" s="239">
        <f t="shared" si="40"/>
        <v>135.9</v>
      </c>
      <c r="U84" s="239">
        <f t="shared" si="41"/>
        <v>113.25000000000001</v>
      </c>
      <c r="V84" s="237">
        <f t="shared" si="42"/>
        <v>137.1</v>
      </c>
      <c r="W84" s="237">
        <f t="shared" si="43"/>
        <v>114.25</v>
      </c>
      <c r="X84" s="237">
        <f t="shared" si="44"/>
        <v>139.5</v>
      </c>
      <c r="Y84" s="237">
        <f t="shared" si="45"/>
        <v>116.25</v>
      </c>
      <c r="Z84" s="237">
        <f t="shared" si="46"/>
        <v>140.7</v>
      </c>
      <c r="AA84" s="237">
        <f t="shared" si="47"/>
        <v>117.25</v>
      </c>
      <c r="AB84" s="237">
        <f t="shared" si="48"/>
        <v>143.4</v>
      </c>
      <c r="AC84" s="237">
        <f t="shared" si="49"/>
        <v>119.50000000000001</v>
      </c>
    </row>
    <row r="85" spans="1:29" ht="19.5" customHeight="1">
      <c r="A85" s="5">
        <v>81</v>
      </c>
      <c r="B85" s="253">
        <v>13736</v>
      </c>
      <c r="C85" s="251" t="s">
        <v>322</v>
      </c>
      <c r="D85" s="252">
        <v>129.29999999999998</v>
      </c>
      <c r="E85" s="236">
        <f t="shared" si="25"/>
        <v>133.2</v>
      </c>
      <c r="F85" s="237">
        <f t="shared" si="26"/>
        <v>134.7</v>
      </c>
      <c r="G85" s="237">
        <f t="shared" si="27"/>
        <v>112.25</v>
      </c>
      <c r="H85" s="237">
        <f t="shared" si="28"/>
        <v>137.4</v>
      </c>
      <c r="I85" s="237">
        <f t="shared" si="29"/>
        <v>114.50000000000001</v>
      </c>
      <c r="J85" s="237">
        <f t="shared" si="30"/>
        <v>138.6</v>
      </c>
      <c r="K85" s="237">
        <f t="shared" si="31"/>
        <v>115.5</v>
      </c>
      <c r="L85" s="237">
        <f t="shared" si="32"/>
        <v>140.1</v>
      </c>
      <c r="M85" s="237">
        <f t="shared" si="33"/>
        <v>116.75</v>
      </c>
      <c r="N85" s="237">
        <f t="shared" si="34"/>
        <v>141.29999999999998</v>
      </c>
      <c r="O85" s="238">
        <f t="shared" si="35"/>
        <v>117.74999999999999</v>
      </c>
      <c r="P85" s="237">
        <f t="shared" si="36"/>
        <v>142.79999999999998</v>
      </c>
      <c r="Q85" s="237">
        <f t="shared" si="37"/>
        <v>118.99999999999999</v>
      </c>
      <c r="R85" s="237">
        <f t="shared" si="38"/>
        <v>144</v>
      </c>
      <c r="S85" s="237">
        <f t="shared" si="39"/>
        <v>120</v>
      </c>
      <c r="T85" s="239">
        <f t="shared" si="40"/>
        <v>145.2</v>
      </c>
      <c r="U85" s="239">
        <f t="shared" si="41"/>
        <v>121</v>
      </c>
      <c r="V85" s="237">
        <f t="shared" si="42"/>
        <v>146.7</v>
      </c>
      <c r="W85" s="237">
        <f t="shared" si="43"/>
        <v>122.25</v>
      </c>
      <c r="X85" s="237">
        <f t="shared" si="44"/>
        <v>149.4</v>
      </c>
      <c r="Y85" s="237">
        <f t="shared" si="45"/>
        <v>124.50000000000001</v>
      </c>
      <c r="Z85" s="237">
        <f t="shared" si="46"/>
        <v>150.6</v>
      </c>
      <c r="AA85" s="237">
        <f t="shared" si="47"/>
        <v>125.5</v>
      </c>
      <c r="AB85" s="237">
        <f t="shared" si="48"/>
        <v>153.29999999999998</v>
      </c>
      <c r="AC85" s="237">
        <f t="shared" si="49"/>
        <v>127.74999999999999</v>
      </c>
    </row>
    <row r="86" spans="1:29" ht="19.5" customHeight="1">
      <c r="A86" s="6">
        <v>82</v>
      </c>
      <c r="B86" s="253">
        <v>2941</v>
      </c>
      <c r="C86" s="251" t="s">
        <v>323</v>
      </c>
      <c r="D86" s="252">
        <v>201.6</v>
      </c>
      <c r="E86" s="236">
        <f t="shared" si="25"/>
        <v>207.9</v>
      </c>
      <c r="F86" s="237">
        <f t="shared" si="26"/>
        <v>210</v>
      </c>
      <c r="G86" s="237">
        <f t="shared" si="27"/>
        <v>175</v>
      </c>
      <c r="H86" s="237">
        <f t="shared" si="28"/>
        <v>214.2</v>
      </c>
      <c r="I86" s="237">
        <f t="shared" si="29"/>
        <v>178.5</v>
      </c>
      <c r="J86" s="237">
        <f t="shared" si="30"/>
        <v>216.29999999999998</v>
      </c>
      <c r="K86" s="237">
        <f t="shared" si="31"/>
        <v>180.25</v>
      </c>
      <c r="L86" s="237">
        <f t="shared" si="32"/>
        <v>218.4</v>
      </c>
      <c r="M86" s="237">
        <f t="shared" si="33"/>
        <v>182</v>
      </c>
      <c r="N86" s="237">
        <f t="shared" si="34"/>
        <v>220.5</v>
      </c>
      <c r="O86" s="238">
        <f t="shared" si="35"/>
        <v>183.75</v>
      </c>
      <c r="P86" s="237">
        <f t="shared" si="36"/>
        <v>222.6</v>
      </c>
      <c r="Q86" s="237">
        <f t="shared" si="37"/>
        <v>185.5</v>
      </c>
      <c r="R86" s="237">
        <f t="shared" si="38"/>
        <v>224.7</v>
      </c>
      <c r="S86" s="237">
        <f t="shared" si="39"/>
        <v>187.25</v>
      </c>
      <c r="T86" s="239">
        <f t="shared" si="40"/>
        <v>226.79999999999998</v>
      </c>
      <c r="U86" s="239">
        <f t="shared" si="41"/>
        <v>189</v>
      </c>
      <c r="V86" s="237">
        <f t="shared" si="42"/>
        <v>228.9</v>
      </c>
      <c r="W86" s="237">
        <f t="shared" si="43"/>
        <v>190.75</v>
      </c>
      <c r="X86" s="237">
        <f t="shared" si="44"/>
        <v>233.1</v>
      </c>
      <c r="Y86" s="237">
        <f t="shared" si="45"/>
        <v>194.25</v>
      </c>
      <c r="Z86" s="237">
        <f t="shared" si="46"/>
        <v>235.2</v>
      </c>
      <c r="AA86" s="237">
        <f t="shared" si="47"/>
        <v>196</v>
      </c>
      <c r="AB86" s="237">
        <f t="shared" si="48"/>
        <v>239.1</v>
      </c>
      <c r="AC86" s="237">
        <f t="shared" si="49"/>
        <v>199.25</v>
      </c>
    </row>
    <row r="87" spans="1:29" ht="19.5" customHeight="1">
      <c r="A87" s="5">
        <v>83</v>
      </c>
      <c r="B87" s="253">
        <v>6943</v>
      </c>
      <c r="C87" s="251" t="s">
        <v>324</v>
      </c>
      <c r="D87" s="252">
        <v>216</v>
      </c>
      <c r="E87" s="236">
        <f t="shared" si="25"/>
        <v>222.6</v>
      </c>
      <c r="F87" s="237">
        <f t="shared" si="26"/>
        <v>225</v>
      </c>
      <c r="G87" s="237">
        <f t="shared" si="27"/>
        <v>187.5</v>
      </c>
      <c r="H87" s="237">
        <f t="shared" si="28"/>
        <v>229.5</v>
      </c>
      <c r="I87" s="237">
        <f t="shared" si="29"/>
        <v>191.25</v>
      </c>
      <c r="J87" s="237">
        <f t="shared" si="30"/>
        <v>231.6</v>
      </c>
      <c r="K87" s="237">
        <f t="shared" si="31"/>
        <v>193</v>
      </c>
      <c r="L87" s="237">
        <f t="shared" si="32"/>
        <v>234</v>
      </c>
      <c r="M87" s="237">
        <f t="shared" si="33"/>
        <v>195</v>
      </c>
      <c r="N87" s="237">
        <f t="shared" si="34"/>
        <v>236.1</v>
      </c>
      <c r="O87" s="238">
        <f t="shared" si="35"/>
        <v>196.75</v>
      </c>
      <c r="P87" s="237">
        <f t="shared" si="36"/>
        <v>238.2</v>
      </c>
      <c r="Q87" s="237">
        <f t="shared" si="37"/>
        <v>198.5</v>
      </c>
      <c r="R87" s="237">
        <f t="shared" si="38"/>
        <v>240.6</v>
      </c>
      <c r="S87" s="237">
        <f t="shared" si="39"/>
        <v>200.5</v>
      </c>
      <c r="T87" s="239">
        <f t="shared" si="40"/>
        <v>242.7</v>
      </c>
      <c r="U87" s="239">
        <f t="shared" si="41"/>
        <v>202.25</v>
      </c>
      <c r="V87" s="237">
        <f t="shared" si="42"/>
        <v>245.1</v>
      </c>
      <c r="W87" s="237">
        <f t="shared" si="43"/>
        <v>204.25</v>
      </c>
      <c r="X87" s="237">
        <f t="shared" si="44"/>
        <v>249.6</v>
      </c>
      <c r="Y87" s="237">
        <f t="shared" si="45"/>
        <v>208</v>
      </c>
      <c r="Z87" s="237">
        <f t="shared" si="46"/>
        <v>251.7</v>
      </c>
      <c r="AA87" s="237">
        <f t="shared" si="47"/>
        <v>209.75</v>
      </c>
      <c r="AB87" s="237">
        <f t="shared" si="48"/>
        <v>256.2</v>
      </c>
      <c r="AC87" s="237">
        <f t="shared" si="49"/>
        <v>213.5</v>
      </c>
    </row>
    <row r="88" spans="1:29" ht="19.5" customHeight="1">
      <c r="A88" s="6">
        <v>84</v>
      </c>
      <c r="B88" s="253">
        <v>6933</v>
      </c>
      <c r="C88" s="251" t="s">
        <v>325</v>
      </c>
      <c r="D88" s="252">
        <v>243.29999999999998</v>
      </c>
      <c r="E88" s="236">
        <f t="shared" si="25"/>
        <v>250.79999999999998</v>
      </c>
      <c r="F88" s="237">
        <f t="shared" si="26"/>
        <v>253.5</v>
      </c>
      <c r="G88" s="237">
        <f t="shared" si="27"/>
        <v>211.25</v>
      </c>
      <c r="H88" s="237">
        <f t="shared" si="28"/>
        <v>258.59999999999997</v>
      </c>
      <c r="I88" s="237">
        <f t="shared" si="29"/>
        <v>215.49999999999997</v>
      </c>
      <c r="J88" s="237">
        <f t="shared" si="30"/>
        <v>261</v>
      </c>
      <c r="K88" s="237">
        <f t="shared" si="31"/>
        <v>217.5</v>
      </c>
      <c r="L88" s="237">
        <f t="shared" si="32"/>
        <v>263.4</v>
      </c>
      <c r="M88" s="237">
        <f t="shared" si="33"/>
        <v>219.5</v>
      </c>
      <c r="N88" s="237">
        <f t="shared" si="34"/>
        <v>266.09999999999997</v>
      </c>
      <c r="O88" s="238">
        <f t="shared" si="35"/>
        <v>221.74999999999997</v>
      </c>
      <c r="P88" s="237">
        <f t="shared" si="36"/>
        <v>268.5</v>
      </c>
      <c r="Q88" s="237">
        <f t="shared" si="37"/>
        <v>223.75</v>
      </c>
      <c r="R88" s="237">
        <f t="shared" si="38"/>
        <v>270.9</v>
      </c>
      <c r="S88" s="237">
        <f t="shared" si="39"/>
        <v>225.75</v>
      </c>
      <c r="T88" s="239">
        <f t="shared" si="40"/>
        <v>273.59999999999997</v>
      </c>
      <c r="U88" s="239">
        <f t="shared" si="41"/>
        <v>227.99999999999997</v>
      </c>
      <c r="V88" s="237">
        <f t="shared" si="42"/>
        <v>276</v>
      </c>
      <c r="W88" s="237">
        <f t="shared" si="43"/>
        <v>230</v>
      </c>
      <c r="X88" s="237">
        <f t="shared" si="44"/>
        <v>281.09999999999997</v>
      </c>
      <c r="Y88" s="237">
        <f t="shared" si="45"/>
        <v>234.24999999999997</v>
      </c>
      <c r="Z88" s="237">
        <f t="shared" si="46"/>
        <v>283.5</v>
      </c>
      <c r="AA88" s="237">
        <f t="shared" si="47"/>
        <v>236.25</v>
      </c>
      <c r="AB88" s="237">
        <f t="shared" si="48"/>
        <v>288.59999999999997</v>
      </c>
      <c r="AC88" s="237">
        <f t="shared" si="49"/>
        <v>240.49999999999997</v>
      </c>
    </row>
    <row r="89" spans="1:29" ht="19.5" customHeight="1">
      <c r="A89" s="5">
        <v>85</v>
      </c>
      <c r="B89" s="253">
        <v>6981</v>
      </c>
      <c r="C89" s="251" t="s">
        <v>326</v>
      </c>
      <c r="D89" s="252">
        <v>257.4</v>
      </c>
      <c r="E89" s="236">
        <f t="shared" si="25"/>
        <v>265.2</v>
      </c>
      <c r="F89" s="237">
        <f t="shared" si="26"/>
        <v>267.9</v>
      </c>
      <c r="G89" s="237">
        <f t="shared" si="27"/>
        <v>223.25</v>
      </c>
      <c r="H89" s="237">
        <f t="shared" si="28"/>
        <v>273.3</v>
      </c>
      <c r="I89" s="237">
        <f t="shared" si="29"/>
        <v>227.75000000000003</v>
      </c>
      <c r="J89" s="237">
        <f t="shared" si="30"/>
        <v>276</v>
      </c>
      <c r="K89" s="237">
        <f t="shared" si="31"/>
        <v>230</v>
      </c>
      <c r="L89" s="237">
        <f t="shared" si="32"/>
        <v>278.7</v>
      </c>
      <c r="M89" s="237">
        <f t="shared" si="33"/>
        <v>232.25</v>
      </c>
      <c r="N89" s="237">
        <f t="shared" si="34"/>
        <v>281.4</v>
      </c>
      <c r="O89" s="238">
        <f t="shared" si="35"/>
        <v>234.5</v>
      </c>
      <c r="P89" s="237">
        <f t="shared" si="36"/>
        <v>283.8</v>
      </c>
      <c r="Q89" s="237">
        <f t="shared" si="37"/>
        <v>236.50000000000003</v>
      </c>
      <c r="R89" s="237">
        <f t="shared" si="38"/>
        <v>286.5</v>
      </c>
      <c r="S89" s="237">
        <f t="shared" si="39"/>
        <v>238.75</v>
      </c>
      <c r="T89" s="239">
        <f t="shared" si="40"/>
        <v>289.2</v>
      </c>
      <c r="U89" s="239">
        <f t="shared" si="41"/>
        <v>241</v>
      </c>
      <c r="V89" s="237">
        <f t="shared" si="42"/>
        <v>291.9</v>
      </c>
      <c r="W89" s="237">
        <f t="shared" si="43"/>
        <v>243.25</v>
      </c>
      <c r="X89" s="237">
        <f t="shared" si="44"/>
        <v>297.3</v>
      </c>
      <c r="Y89" s="237">
        <f t="shared" si="45"/>
        <v>247.75000000000003</v>
      </c>
      <c r="Z89" s="237">
        <f t="shared" si="46"/>
        <v>299.7</v>
      </c>
      <c r="AA89" s="237">
        <f t="shared" si="47"/>
        <v>249.75</v>
      </c>
      <c r="AB89" s="237">
        <f t="shared" si="48"/>
        <v>305.09999999999997</v>
      </c>
      <c r="AC89" s="237">
        <f t="shared" si="49"/>
        <v>254.24999999999997</v>
      </c>
    </row>
    <row r="90" spans="1:29" ht="19.5" customHeight="1">
      <c r="A90" s="6">
        <v>86</v>
      </c>
      <c r="B90" s="253">
        <v>12593</v>
      </c>
      <c r="C90" s="251" t="s">
        <v>327</v>
      </c>
      <c r="D90" s="252">
        <v>273.59999999999997</v>
      </c>
      <c r="E90" s="236">
        <f t="shared" si="25"/>
        <v>282</v>
      </c>
      <c r="F90" s="237">
        <f t="shared" si="26"/>
        <v>285</v>
      </c>
      <c r="G90" s="237">
        <f t="shared" si="27"/>
        <v>237.5</v>
      </c>
      <c r="H90" s="237">
        <f t="shared" si="28"/>
        <v>290.7</v>
      </c>
      <c r="I90" s="237">
        <f t="shared" si="29"/>
        <v>242.25</v>
      </c>
      <c r="J90" s="237">
        <f t="shared" si="30"/>
        <v>293.4</v>
      </c>
      <c r="K90" s="237">
        <f t="shared" si="31"/>
        <v>244.5</v>
      </c>
      <c r="L90" s="237">
        <f t="shared" si="32"/>
        <v>296.09999999999997</v>
      </c>
      <c r="M90" s="237">
        <f t="shared" si="33"/>
        <v>246.74999999999997</v>
      </c>
      <c r="N90" s="237">
        <f t="shared" si="34"/>
        <v>299.09999999999997</v>
      </c>
      <c r="O90" s="238">
        <f t="shared" si="35"/>
        <v>249.24999999999997</v>
      </c>
      <c r="P90" s="237">
        <f t="shared" si="36"/>
        <v>301.8</v>
      </c>
      <c r="Q90" s="237">
        <f t="shared" si="37"/>
        <v>251.50000000000003</v>
      </c>
      <c r="R90" s="237">
        <f t="shared" si="38"/>
        <v>304.8</v>
      </c>
      <c r="S90" s="237">
        <f t="shared" si="39"/>
        <v>254.00000000000003</v>
      </c>
      <c r="T90" s="239">
        <f t="shared" si="40"/>
        <v>307.5</v>
      </c>
      <c r="U90" s="239">
        <f t="shared" si="41"/>
        <v>256.25</v>
      </c>
      <c r="V90" s="237">
        <f t="shared" si="42"/>
        <v>310.2</v>
      </c>
      <c r="W90" s="237">
        <f t="shared" si="43"/>
        <v>258.5</v>
      </c>
      <c r="X90" s="237">
        <f t="shared" si="44"/>
        <v>315.9</v>
      </c>
      <c r="Y90" s="237">
        <f t="shared" si="45"/>
        <v>263.25</v>
      </c>
      <c r="Z90" s="237">
        <f t="shared" si="46"/>
        <v>318.9</v>
      </c>
      <c r="AA90" s="237">
        <f t="shared" si="47"/>
        <v>265.75</v>
      </c>
      <c r="AB90" s="237">
        <f t="shared" si="48"/>
        <v>324.3</v>
      </c>
      <c r="AC90" s="237">
        <f t="shared" si="49"/>
        <v>270.25</v>
      </c>
    </row>
    <row r="91" spans="1:29" ht="19.5" customHeight="1">
      <c r="A91" s="5">
        <v>87</v>
      </c>
      <c r="B91" s="253"/>
      <c r="C91" s="251" t="s">
        <v>328</v>
      </c>
      <c r="D91" s="252">
        <v>291.3</v>
      </c>
      <c r="E91" s="236">
        <f t="shared" si="25"/>
        <v>300.3</v>
      </c>
      <c r="F91" s="237">
        <f t="shared" si="26"/>
        <v>303.3</v>
      </c>
      <c r="G91" s="237">
        <f t="shared" si="27"/>
        <v>252.75000000000003</v>
      </c>
      <c r="H91" s="237">
        <f t="shared" si="28"/>
        <v>309.59999999999997</v>
      </c>
      <c r="I91" s="237">
        <f t="shared" si="29"/>
        <v>258</v>
      </c>
      <c r="J91" s="237">
        <f t="shared" si="30"/>
        <v>312.59999999999997</v>
      </c>
      <c r="K91" s="237">
        <f t="shared" si="31"/>
        <v>260.5</v>
      </c>
      <c r="L91" s="237">
        <f t="shared" si="32"/>
        <v>315.59999999999997</v>
      </c>
      <c r="M91" s="237">
        <f t="shared" si="33"/>
        <v>263</v>
      </c>
      <c r="N91" s="237">
        <f t="shared" si="34"/>
        <v>318.59999999999997</v>
      </c>
      <c r="O91" s="238">
        <f t="shared" si="35"/>
        <v>265.5</v>
      </c>
      <c r="P91" s="237">
        <f t="shared" si="36"/>
        <v>321.59999999999997</v>
      </c>
      <c r="Q91" s="237">
        <f t="shared" si="37"/>
        <v>268</v>
      </c>
      <c r="R91" s="237">
        <f t="shared" si="38"/>
        <v>324.59999999999997</v>
      </c>
      <c r="S91" s="237">
        <f t="shared" si="39"/>
        <v>270.5</v>
      </c>
      <c r="T91" s="239">
        <f t="shared" si="40"/>
        <v>327.59999999999997</v>
      </c>
      <c r="U91" s="239">
        <f t="shared" si="41"/>
        <v>273</v>
      </c>
      <c r="V91" s="237">
        <f t="shared" si="42"/>
        <v>330.59999999999997</v>
      </c>
      <c r="W91" s="237">
        <f t="shared" si="43"/>
        <v>275.5</v>
      </c>
      <c r="X91" s="237">
        <f t="shared" si="44"/>
        <v>336.59999999999997</v>
      </c>
      <c r="Y91" s="237">
        <f t="shared" si="45"/>
        <v>280.5</v>
      </c>
      <c r="Z91" s="237">
        <f>CEILING(ROUND(E91*1.13/1.2,2),0.25)*1.2</f>
        <v>339.59999999999997</v>
      </c>
      <c r="AA91" s="237">
        <f>Z91/1.2</f>
        <v>283</v>
      </c>
      <c r="AB91" s="237">
        <f t="shared" si="48"/>
        <v>345.59999999999997</v>
      </c>
      <c r="AC91" s="237">
        <f t="shared" si="49"/>
        <v>288</v>
      </c>
    </row>
    <row r="92" spans="1:29" ht="19.5" customHeight="1">
      <c r="A92" s="6">
        <v>88</v>
      </c>
      <c r="B92" s="253">
        <v>12595</v>
      </c>
      <c r="C92" s="251" t="s">
        <v>329</v>
      </c>
      <c r="D92" s="252">
        <v>327.59999999999997</v>
      </c>
      <c r="E92" s="236">
        <f t="shared" si="25"/>
        <v>337.5</v>
      </c>
      <c r="F92" s="237">
        <f t="shared" si="26"/>
        <v>341.09999999999997</v>
      </c>
      <c r="G92" s="237">
        <f t="shared" si="27"/>
        <v>284.25</v>
      </c>
      <c r="H92" s="237">
        <f t="shared" si="28"/>
        <v>347.7</v>
      </c>
      <c r="I92" s="237">
        <f t="shared" si="29"/>
        <v>289.75</v>
      </c>
      <c r="J92" s="237">
        <f t="shared" si="30"/>
        <v>351</v>
      </c>
      <c r="K92" s="237">
        <f t="shared" si="31"/>
        <v>292.5</v>
      </c>
      <c r="L92" s="237">
        <f t="shared" si="32"/>
        <v>354.59999999999997</v>
      </c>
      <c r="M92" s="237">
        <f t="shared" si="33"/>
        <v>295.5</v>
      </c>
      <c r="N92" s="237">
        <f t="shared" si="34"/>
        <v>357.9</v>
      </c>
      <c r="O92" s="238">
        <f t="shared" si="35"/>
        <v>298.25</v>
      </c>
      <c r="P92" s="237">
        <f t="shared" si="36"/>
        <v>361.2</v>
      </c>
      <c r="Q92" s="237">
        <f t="shared" si="37"/>
        <v>301</v>
      </c>
      <c r="R92" s="237">
        <f t="shared" si="38"/>
        <v>364.5</v>
      </c>
      <c r="S92" s="237">
        <f t="shared" si="39"/>
        <v>303.75</v>
      </c>
      <c r="T92" s="239">
        <f t="shared" si="40"/>
        <v>368.09999999999997</v>
      </c>
      <c r="U92" s="239">
        <f t="shared" si="41"/>
        <v>306.75</v>
      </c>
      <c r="V92" s="237">
        <f t="shared" si="42"/>
        <v>371.4</v>
      </c>
      <c r="W92" s="237">
        <f t="shared" si="43"/>
        <v>309.5</v>
      </c>
      <c r="X92" s="237">
        <f t="shared" si="44"/>
        <v>378</v>
      </c>
      <c r="Y92" s="237">
        <f t="shared" si="45"/>
        <v>315</v>
      </c>
      <c r="Z92" s="237">
        <f t="shared" si="46"/>
        <v>381.59999999999997</v>
      </c>
      <c r="AA92" s="237">
        <f t="shared" si="47"/>
        <v>318</v>
      </c>
      <c r="AB92" s="237">
        <f t="shared" si="48"/>
        <v>388.2</v>
      </c>
      <c r="AC92" s="237">
        <f t="shared" si="49"/>
        <v>323.5</v>
      </c>
    </row>
    <row r="93" spans="1:29" ht="19.5" customHeight="1">
      <c r="A93" s="5">
        <v>89</v>
      </c>
      <c r="B93" s="253"/>
      <c r="C93" s="251" t="s">
        <v>330</v>
      </c>
      <c r="D93" s="252">
        <v>345.3</v>
      </c>
      <c r="E93" s="236">
        <f t="shared" si="25"/>
        <v>355.8</v>
      </c>
      <c r="F93" s="237">
        <f t="shared" si="26"/>
        <v>359.4</v>
      </c>
      <c r="G93" s="237">
        <f t="shared" si="27"/>
        <v>299.5</v>
      </c>
      <c r="H93" s="237">
        <f t="shared" si="28"/>
        <v>366.59999999999997</v>
      </c>
      <c r="I93" s="237">
        <f t="shared" si="29"/>
        <v>305.5</v>
      </c>
      <c r="J93" s="237">
        <f t="shared" si="30"/>
        <v>370.2</v>
      </c>
      <c r="K93" s="237">
        <f t="shared" si="31"/>
        <v>308.5</v>
      </c>
      <c r="L93" s="237">
        <f t="shared" si="32"/>
        <v>373.8</v>
      </c>
      <c r="M93" s="237">
        <f t="shared" si="33"/>
        <v>311.5</v>
      </c>
      <c r="N93" s="237">
        <f t="shared" si="34"/>
        <v>377.4</v>
      </c>
      <c r="O93" s="238">
        <f t="shared" si="35"/>
        <v>314.5</v>
      </c>
      <c r="P93" s="237">
        <f t="shared" si="36"/>
        <v>381</v>
      </c>
      <c r="Q93" s="237">
        <f t="shared" si="37"/>
        <v>317.5</v>
      </c>
      <c r="R93" s="237">
        <f t="shared" si="38"/>
        <v>384.3</v>
      </c>
      <c r="S93" s="237">
        <f t="shared" si="39"/>
        <v>320.25</v>
      </c>
      <c r="T93" s="239">
        <f t="shared" si="40"/>
        <v>387.9</v>
      </c>
      <c r="U93" s="239">
        <f t="shared" si="41"/>
        <v>323.25</v>
      </c>
      <c r="V93" s="237">
        <f t="shared" si="42"/>
        <v>391.5</v>
      </c>
      <c r="W93" s="237">
        <f t="shared" si="43"/>
        <v>326.25</v>
      </c>
      <c r="X93" s="237">
        <f t="shared" si="44"/>
        <v>398.7</v>
      </c>
      <c r="Y93" s="237">
        <f t="shared" si="45"/>
        <v>332.25</v>
      </c>
      <c r="Z93" s="237">
        <f t="shared" si="46"/>
        <v>402.3</v>
      </c>
      <c r="AA93" s="237">
        <f t="shared" si="47"/>
        <v>335.25</v>
      </c>
      <c r="AB93" s="237">
        <f t="shared" si="48"/>
        <v>409.2</v>
      </c>
      <c r="AC93" s="237">
        <f t="shared" si="49"/>
        <v>341</v>
      </c>
    </row>
    <row r="94" spans="1:29" ht="19.5" customHeight="1">
      <c r="A94" s="6">
        <v>90</v>
      </c>
      <c r="B94" s="253">
        <v>16122</v>
      </c>
      <c r="C94" s="251" t="s">
        <v>571</v>
      </c>
      <c r="D94" s="252">
        <v>175.79999999999998</v>
      </c>
      <c r="E94" s="236">
        <f t="shared" si="25"/>
        <v>181.2</v>
      </c>
      <c r="F94" s="237">
        <f t="shared" si="26"/>
        <v>183.29999999999998</v>
      </c>
      <c r="G94" s="237">
        <f t="shared" si="27"/>
        <v>152.75</v>
      </c>
      <c r="H94" s="237">
        <f t="shared" si="28"/>
        <v>186.9</v>
      </c>
      <c r="I94" s="237">
        <f t="shared" si="29"/>
        <v>155.75</v>
      </c>
      <c r="J94" s="237">
        <f t="shared" si="30"/>
        <v>188.7</v>
      </c>
      <c r="K94" s="237">
        <f t="shared" si="31"/>
        <v>157.25</v>
      </c>
      <c r="L94" s="237">
        <f t="shared" si="32"/>
        <v>190.5</v>
      </c>
      <c r="M94" s="237">
        <f t="shared" si="33"/>
        <v>158.75</v>
      </c>
      <c r="N94" s="237">
        <f t="shared" si="34"/>
        <v>192.29999999999998</v>
      </c>
      <c r="O94" s="238">
        <f t="shared" si="35"/>
        <v>160.25</v>
      </c>
      <c r="P94" s="237">
        <f t="shared" si="36"/>
        <v>194.1</v>
      </c>
      <c r="Q94" s="237">
        <f t="shared" si="37"/>
        <v>161.75</v>
      </c>
      <c r="R94" s="237">
        <f t="shared" si="38"/>
        <v>195.9</v>
      </c>
      <c r="S94" s="237">
        <f t="shared" si="39"/>
        <v>163.25</v>
      </c>
      <c r="T94" s="239">
        <f t="shared" si="40"/>
        <v>197.7</v>
      </c>
      <c r="U94" s="239">
        <f t="shared" si="41"/>
        <v>164.75</v>
      </c>
      <c r="V94" s="237">
        <f t="shared" si="42"/>
        <v>199.5</v>
      </c>
      <c r="W94" s="237">
        <f t="shared" si="43"/>
        <v>166.25</v>
      </c>
      <c r="X94" s="237">
        <f t="shared" si="44"/>
        <v>203.1</v>
      </c>
      <c r="Y94" s="237">
        <f t="shared" si="45"/>
        <v>169.25</v>
      </c>
      <c r="Z94" s="237">
        <f t="shared" si="46"/>
        <v>204.9</v>
      </c>
      <c r="AA94" s="237">
        <f t="shared" si="47"/>
        <v>170.75</v>
      </c>
      <c r="AB94" s="237">
        <f t="shared" si="48"/>
        <v>208.5</v>
      </c>
      <c r="AC94" s="237">
        <f t="shared" si="49"/>
        <v>173.75</v>
      </c>
    </row>
    <row r="95" spans="1:29" ht="19.5" customHeight="1">
      <c r="A95" s="5">
        <v>91</v>
      </c>
      <c r="B95" s="253">
        <v>1254</v>
      </c>
      <c r="C95" s="251" t="s">
        <v>332</v>
      </c>
      <c r="D95" s="252">
        <v>135.6</v>
      </c>
      <c r="E95" s="236">
        <f t="shared" si="25"/>
        <v>139.79999999999998</v>
      </c>
      <c r="F95" s="237">
        <f t="shared" si="26"/>
        <v>141.29999999999998</v>
      </c>
      <c r="G95" s="237">
        <f t="shared" si="27"/>
        <v>117.74999999999999</v>
      </c>
      <c r="H95" s="237">
        <f t="shared" si="28"/>
        <v>144</v>
      </c>
      <c r="I95" s="237">
        <f t="shared" si="29"/>
        <v>120</v>
      </c>
      <c r="J95" s="237">
        <f t="shared" si="30"/>
        <v>145.5</v>
      </c>
      <c r="K95" s="237">
        <f t="shared" si="31"/>
        <v>121.25</v>
      </c>
      <c r="L95" s="237">
        <f t="shared" si="32"/>
        <v>147</v>
      </c>
      <c r="M95" s="237">
        <f t="shared" si="33"/>
        <v>122.5</v>
      </c>
      <c r="N95" s="237">
        <f t="shared" si="34"/>
        <v>148.2</v>
      </c>
      <c r="O95" s="238">
        <f t="shared" si="35"/>
        <v>123.5</v>
      </c>
      <c r="P95" s="237">
        <f t="shared" si="36"/>
        <v>149.7</v>
      </c>
      <c r="Q95" s="237">
        <f t="shared" si="37"/>
        <v>124.75</v>
      </c>
      <c r="R95" s="237">
        <f t="shared" si="38"/>
        <v>151.2</v>
      </c>
      <c r="S95" s="237">
        <f t="shared" si="39"/>
        <v>126</v>
      </c>
      <c r="T95" s="239">
        <f t="shared" si="40"/>
        <v>152.4</v>
      </c>
      <c r="U95" s="239">
        <f t="shared" si="41"/>
        <v>127.00000000000001</v>
      </c>
      <c r="V95" s="237">
        <f t="shared" si="42"/>
        <v>153.9</v>
      </c>
      <c r="W95" s="237">
        <f t="shared" si="43"/>
        <v>128.25</v>
      </c>
      <c r="X95" s="237">
        <f t="shared" si="44"/>
        <v>156.6</v>
      </c>
      <c r="Y95" s="237">
        <f t="shared" si="45"/>
        <v>130.5</v>
      </c>
      <c r="Z95" s="237">
        <f t="shared" si="46"/>
        <v>158.1</v>
      </c>
      <c r="AA95" s="237">
        <f t="shared" si="47"/>
        <v>131.75</v>
      </c>
      <c r="AB95" s="237">
        <f t="shared" si="48"/>
        <v>160.79999999999998</v>
      </c>
      <c r="AC95" s="237">
        <f t="shared" si="49"/>
        <v>134</v>
      </c>
    </row>
    <row r="96" spans="1:29" ht="19.5" customHeight="1">
      <c r="A96" s="6">
        <v>92</v>
      </c>
      <c r="B96" s="253">
        <v>11196</v>
      </c>
      <c r="C96" s="251" t="s">
        <v>334</v>
      </c>
      <c r="D96" s="252">
        <v>145.79999999999998</v>
      </c>
      <c r="E96" s="236">
        <f t="shared" si="25"/>
        <v>150.29999999999998</v>
      </c>
      <c r="F96" s="237">
        <f t="shared" si="26"/>
        <v>151.79999999999998</v>
      </c>
      <c r="G96" s="237">
        <f t="shared" si="27"/>
        <v>126.49999999999999</v>
      </c>
      <c r="H96" s="237">
        <f t="shared" si="28"/>
        <v>155.1</v>
      </c>
      <c r="I96" s="237">
        <f t="shared" si="29"/>
        <v>129.25</v>
      </c>
      <c r="J96" s="237">
        <f t="shared" si="30"/>
        <v>156.6</v>
      </c>
      <c r="K96" s="237">
        <f t="shared" si="31"/>
        <v>130.5</v>
      </c>
      <c r="L96" s="237">
        <f t="shared" si="32"/>
        <v>158.1</v>
      </c>
      <c r="M96" s="237">
        <f t="shared" si="33"/>
        <v>131.75</v>
      </c>
      <c r="N96" s="237">
        <f t="shared" si="34"/>
        <v>159.6</v>
      </c>
      <c r="O96" s="238">
        <f t="shared" si="35"/>
        <v>133</v>
      </c>
      <c r="P96" s="237">
        <f t="shared" si="36"/>
        <v>161.1</v>
      </c>
      <c r="Q96" s="237">
        <f t="shared" si="37"/>
        <v>134.25</v>
      </c>
      <c r="R96" s="237">
        <f t="shared" si="38"/>
        <v>162.6</v>
      </c>
      <c r="S96" s="237">
        <f t="shared" si="39"/>
        <v>135.5</v>
      </c>
      <c r="T96" s="239">
        <f t="shared" si="40"/>
        <v>164.1</v>
      </c>
      <c r="U96" s="239">
        <f t="shared" si="41"/>
        <v>136.75</v>
      </c>
      <c r="V96" s="237">
        <f t="shared" si="42"/>
        <v>165.6</v>
      </c>
      <c r="W96" s="237">
        <f t="shared" si="43"/>
        <v>138</v>
      </c>
      <c r="X96" s="237">
        <f t="shared" si="44"/>
        <v>168.6</v>
      </c>
      <c r="Y96" s="237">
        <f t="shared" si="45"/>
        <v>140.5</v>
      </c>
      <c r="Z96" s="237">
        <f t="shared" si="46"/>
        <v>170.1</v>
      </c>
      <c r="AA96" s="237">
        <f t="shared" si="47"/>
        <v>141.75</v>
      </c>
      <c r="AB96" s="237">
        <f t="shared" si="48"/>
        <v>173.1</v>
      </c>
      <c r="AC96" s="237">
        <f t="shared" si="49"/>
        <v>144.25</v>
      </c>
    </row>
    <row r="97" spans="1:29" ht="19.5" customHeight="1">
      <c r="A97" s="5">
        <v>93</v>
      </c>
      <c r="B97" s="253">
        <v>1233</v>
      </c>
      <c r="C97" s="251" t="s">
        <v>335</v>
      </c>
      <c r="D97" s="252">
        <v>144.29999999999998</v>
      </c>
      <c r="E97" s="236">
        <f t="shared" si="25"/>
        <v>148.79999999999998</v>
      </c>
      <c r="F97" s="237">
        <f t="shared" si="26"/>
        <v>150.29999999999998</v>
      </c>
      <c r="G97" s="237">
        <f t="shared" si="27"/>
        <v>125.24999999999999</v>
      </c>
      <c r="H97" s="237">
        <f t="shared" si="28"/>
        <v>153.29999999999998</v>
      </c>
      <c r="I97" s="237">
        <f t="shared" si="29"/>
        <v>127.74999999999999</v>
      </c>
      <c r="J97" s="237">
        <f t="shared" si="30"/>
        <v>154.79999999999998</v>
      </c>
      <c r="K97" s="237">
        <f t="shared" si="31"/>
        <v>129</v>
      </c>
      <c r="L97" s="237">
        <f t="shared" si="32"/>
        <v>156.29999999999998</v>
      </c>
      <c r="M97" s="237">
        <f t="shared" si="33"/>
        <v>130.25</v>
      </c>
      <c r="N97" s="237">
        <f t="shared" si="34"/>
        <v>157.79999999999998</v>
      </c>
      <c r="O97" s="238">
        <f t="shared" si="35"/>
        <v>131.5</v>
      </c>
      <c r="P97" s="237">
        <f t="shared" si="36"/>
        <v>159.29999999999998</v>
      </c>
      <c r="Q97" s="237">
        <f t="shared" si="37"/>
        <v>132.75</v>
      </c>
      <c r="R97" s="237">
        <f t="shared" si="38"/>
        <v>160.79999999999998</v>
      </c>
      <c r="S97" s="237">
        <f t="shared" si="39"/>
        <v>134</v>
      </c>
      <c r="T97" s="239">
        <f t="shared" si="40"/>
        <v>162.29999999999998</v>
      </c>
      <c r="U97" s="239">
        <f t="shared" si="41"/>
        <v>135.25</v>
      </c>
      <c r="V97" s="237">
        <f t="shared" si="42"/>
        <v>163.79999999999998</v>
      </c>
      <c r="W97" s="237">
        <f t="shared" si="43"/>
        <v>136.5</v>
      </c>
      <c r="X97" s="237">
        <f t="shared" si="44"/>
        <v>166.79999999999998</v>
      </c>
      <c r="Y97" s="237">
        <f t="shared" si="45"/>
        <v>139</v>
      </c>
      <c r="Z97" s="237">
        <f t="shared" si="46"/>
        <v>168.29999999999998</v>
      </c>
      <c r="AA97" s="237">
        <f t="shared" si="47"/>
        <v>140.25</v>
      </c>
      <c r="AB97" s="237">
        <f t="shared" si="48"/>
        <v>171.29999999999998</v>
      </c>
      <c r="AC97" s="237">
        <f t="shared" si="49"/>
        <v>142.75</v>
      </c>
    </row>
    <row r="98" spans="1:29" ht="19.5" customHeight="1">
      <c r="A98" s="6">
        <v>94</v>
      </c>
      <c r="B98" s="253">
        <v>13415</v>
      </c>
      <c r="C98" s="251" t="s">
        <v>337</v>
      </c>
      <c r="D98" s="252">
        <v>187.2</v>
      </c>
      <c r="E98" s="236">
        <f t="shared" si="25"/>
        <v>192.9</v>
      </c>
      <c r="F98" s="237">
        <f t="shared" si="26"/>
        <v>195</v>
      </c>
      <c r="G98" s="237">
        <f t="shared" si="27"/>
        <v>162.5</v>
      </c>
      <c r="H98" s="237">
        <f t="shared" si="28"/>
        <v>198.9</v>
      </c>
      <c r="I98" s="237">
        <f t="shared" si="29"/>
        <v>165.75</v>
      </c>
      <c r="J98" s="237">
        <f t="shared" si="30"/>
        <v>200.7</v>
      </c>
      <c r="K98" s="237">
        <f t="shared" si="31"/>
        <v>167.25</v>
      </c>
      <c r="L98" s="237">
        <f t="shared" si="32"/>
        <v>202.79999999999998</v>
      </c>
      <c r="M98" s="237">
        <f t="shared" si="33"/>
        <v>169</v>
      </c>
      <c r="N98" s="237">
        <f t="shared" si="34"/>
        <v>204.6</v>
      </c>
      <c r="O98" s="238">
        <f t="shared" si="35"/>
        <v>170.5</v>
      </c>
      <c r="P98" s="237">
        <f t="shared" si="36"/>
        <v>206.4</v>
      </c>
      <c r="Q98" s="237">
        <f t="shared" si="37"/>
        <v>172</v>
      </c>
      <c r="R98" s="237">
        <f t="shared" si="38"/>
        <v>208.5</v>
      </c>
      <c r="S98" s="237">
        <f t="shared" si="39"/>
        <v>173.75</v>
      </c>
      <c r="T98" s="239">
        <f t="shared" si="40"/>
        <v>210.29999999999998</v>
      </c>
      <c r="U98" s="239">
        <f t="shared" si="41"/>
        <v>175.25</v>
      </c>
      <c r="V98" s="237">
        <f t="shared" si="42"/>
        <v>212.4</v>
      </c>
      <c r="W98" s="237">
        <f t="shared" si="43"/>
        <v>177</v>
      </c>
      <c r="X98" s="237">
        <f t="shared" si="44"/>
        <v>216.29999999999998</v>
      </c>
      <c r="Y98" s="237">
        <f t="shared" si="45"/>
        <v>180.25</v>
      </c>
      <c r="Z98" s="237">
        <f t="shared" si="46"/>
        <v>218.1</v>
      </c>
      <c r="AA98" s="237">
        <f t="shared" si="47"/>
        <v>181.75</v>
      </c>
      <c r="AB98" s="237">
        <f t="shared" si="48"/>
        <v>222</v>
      </c>
      <c r="AC98" s="237">
        <f t="shared" si="49"/>
        <v>185</v>
      </c>
    </row>
    <row r="99" spans="1:29" ht="19.5" customHeight="1">
      <c r="A99" s="5">
        <v>95</v>
      </c>
      <c r="B99" s="253">
        <v>1209</v>
      </c>
      <c r="C99" s="251" t="s">
        <v>338</v>
      </c>
      <c r="D99" s="252">
        <v>165.29999999999998</v>
      </c>
      <c r="E99" s="236">
        <f t="shared" si="25"/>
        <v>170.4</v>
      </c>
      <c r="F99" s="237">
        <f t="shared" si="26"/>
        <v>172.2</v>
      </c>
      <c r="G99" s="237">
        <f t="shared" si="27"/>
        <v>143.5</v>
      </c>
      <c r="H99" s="237">
        <f t="shared" si="28"/>
        <v>175.79999999999998</v>
      </c>
      <c r="I99" s="237">
        <f t="shared" si="29"/>
        <v>146.5</v>
      </c>
      <c r="J99" s="237">
        <f t="shared" si="30"/>
        <v>177.29999999999998</v>
      </c>
      <c r="K99" s="237">
        <f t="shared" si="31"/>
        <v>147.75</v>
      </c>
      <c r="L99" s="237">
        <f t="shared" si="32"/>
        <v>179.1</v>
      </c>
      <c r="M99" s="237">
        <f t="shared" si="33"/>
        <v>149.25</v>
      </c>
      <c r="N99" s="237">
        <f t="shared" si="34"/>
        <v>180.9</v>
      </c>
      <c r="O99" s="238">
        <f t="shared" si="35"/>
        <v>150.75</v>
      </c>
      <c r="P99" s="237">
        <f t="shared" si="36"/>
        <v>182.4</v>
      </c>
      <c r="Q99" s="237">
        <f t="shared" si="37"/>
        <v>152</v>
      </c>
      <c r="R99" s="237">
        <f t="shared" si="38"/>
        <v>184.2</v>
      </c>
      <c r="S99" s="237">
        <f t="shared" si="39"/>
        <v>153.5</v>
      </c>
      <c r="T99" s="239">
        <f t="shared" si="40"/>
        <v>186</v>
      </c>
      <c r="U99" s="239">
        <f t="shared" si="41"/>
        <v>155</v>
      </c>
      <c r="V99" s="237">
        <f t="shared" si="42"/>
        <v>187.5</v>
      </c>
      <c r="W99" s="237">
        <f t="shared" si="43"/>
        <v>156.25</v>
      </c>
      <c r="X99" s="237">
        <f t="shared" si="44"/>
        <v>191.1</v>
      </c>
      <c r="Y99" s="237">
        <f t="shared" si="45"/>
        <v>159.25</v>
      </c>
      <c r="Z99" s="237">
        <f t="shared" si="46"/>
        <v>192.6</v>
      </c>
      <c r="AA99" s="237">
        <f t="shared" si="47"/>
        <v>160.5</v>
      </c>
      <c r="AB99" s="237">
        <f t="shared" si="48"/>
        <v>196.2</v>
      </c>
      <c r="AC99" s="237">
        <f t="shared" si="49"/>
        <v>163.5</v>
      </c>
    </row>
    <row r="100" spans="1:29" ht="19.5" customHeight="1">
      <c r="A100" s="6">
        <v>96</v>
      </c>
      <c r="B100" s="253">
        <v>13416</v>
      </c>
      <c r="C100" s="251" t="s">
        <v>339</v>
      </c>
      <c r="D100" s="252">
        <v>199.79999999999998</v>
      </c>
      <c r="E100" s="236">
        <f t="shared" si="25"/>
        <v>205.79999999999998</v>
      </c>
      <c r="F100" s="237">
        <f t="shared" si="26"/>
        <v>207.9</v>
      </c>
      <c r="G100" s="237">
        <f t="shared" si="27"/>
        <v>173.25</v>
      </c>
      <c r="H100" s="237">
        <f t="shared" si="28"/>
        <v>212.1</v>
      </c>
      <c r="I100" s="237">
        <f t="shared" si="29"/>
        <v>176.75</v>
      </c>
      <c r="J100" s="237">
        <f t="shared" si="30"/>
        <v>214.2</v>
      </c>
      <c r="K100" s="237">
        <f t="shared" si="31"/>
        <v>178.5</v>
      </c>
      <c r="L100" s="237">
        <f t="shared" si="32"/>
        <v>216.29999999999998</v>
      </c>
      <c r="M100" s="237">
        <f t="shared" si="33"/>
        <v>180.25</v>
      </c>
      <c r="N100" s="237">
        <f t="shared" si="34"/>
        <v>218.4</v>
      </c>
      <c r="O100" s="238">
        <f t="shared" si="35"/>
        <v>182</v>
      </c>
      <c r="P100" s="237">
        <f t="shared" si="36"/>
        <v>220.5</v>
      </c>
      <c r="Q100" s="237">
        <f t="shared" si="37"/>
        <v>183.75</v>
      </c>
      <c r="R100" s="237">
        <f t="shared" si="38"/>
        <v>222.29999999999998</v>
      </c>
      <c r="S100" s="237">
        <f t="shared" si="39"/>
        <v>185.25</v>
      </c>
      <c r="T100" s="239">
        <f t="shared" si="40"/>
        <v>224.4</v>
      </c>
      <c r="U100" s="239">
        <f t="shared" si="41"/>
        <v>187</v>
      </c>
      <c r="V100" s="237">
        <f t="shared" si="42"/>
        <v>226.5</v>
      </c>
      <c r="W100" s="237">
        <f t="shared" si="43"/>
        <v>188.75</v>
      </c>
      <c r="X100" s="237">
        <f t="shared" si="44"/>
        <v>230.7</v>
      </c>
      <c r="Y100" s="237">
        <f t="shared" si="45"/>
        <v>192.25</v>
      </c>
      <c r="Z100" s="237">
        <f t="shared" si="46"/>
        <v>232.79999999999998</v>
      </c>
      <c r="AA100" s="237">
        <f t="shared" si="47"/>
        <v>194</v>
      </c>
      <c r="AB100" s="237">
        <f t="shared" si="48"/>
        <v>236.7</v>
      </c>
      <c r="AC100" s="237">
        <f t="shared" si="49"/>
        <v>197.25</v>
      </c>
    </row>
    <row r="101" spans="1:29" ht="19.5" customHeight="1">
      <c r="A101" s="5">
        <v>97</v>
      </c>
      <c r="B101" s="253">
        <v>6543</v>
      </c>
      <c r="C101" s="251" t="s">
        <v>340</v>
      </c>
      <c r="D101" s="252">
        <v>249</v>
      </c>
      <c r="E101" s="236">
        <f t="shared" si="25"/>
        <v>256.5</v>
      </c>
      <c r="F101" s="237">
        <f t="shared" si="26"/>
        <v>259.2</v>
      </c>
      <c r="G101" s="237">
        <f t="shared" si="27"/>
        <v>216</v>
      </c>
      <c r="H101" s="237">
        <f t="shared" si="28"/>
        <v>264.3</v>
      </c>
      <c r="I101" s="237">
        <f t="shared" si="29"/>
        <v>220.25000000000003</v>
      </c>
      <c r="J101" s="237">
        <f t="shared" si="30"/>
        <v>267</v>
      </c>
      <c r="K101" s="237">
        <f t="shared" si="31"/>
        <v>222.5</v>
      </c>
      <c r="L101" s="237">
        <f t="shared" si="32"/>
        <v>269.4</v>
      </c>
      <c r="M101" s="237">
        <f t="shared" si="33"/>
        <v>224.5</v>
      </c>
      <c r="N101" s="237">
        <f t="shared" si="34"/>
        <v>272.09999999999997</v>
      </c>
      <c r="O101" s="238">
        <f t="shared" si="35"/>
        <v>226.74999999999997</v>
      </c>
      <c r="P101" s="237">
        <f t="shared" si="36"/>
        <v>274.5</v>
      </c>
      <c r="Q101" s="237">
        <f t="shared" si="37"/>
        <v>228.75</v>
      </c>
      <c r="R101" s="237">
        <f t="shared" si="38"/>
        <v>277.2</v>
      </c>
      <c r="S101" s="237">
        <f t="shared" si="39"/>
        <v>231</v>
      </c>
      <c r="T101" s="239">
        <f t="shared" si="40"/>
        <v>279.59999999999997</v>
      </c>
      <c r="U101" s="239">
        <f t="shared" si="41"/>
        <v>232.99999999999997</v>
      </c>
      <c r="V101" s="237">
        <f t="shared" si="42"/>
        <v>282.3</v>
      </c>
      <c r="W101" s="237">
        <f t="shared" si="43"/>
        <v>235.25000000000003</v>
      </c>
      <c r="X101" s="237">
        <f t="shared" si="44"/>
        <v>287.4</v>
      </c>
      <c r="Y101" s="237">
        <f t="shared" si="45"/>
        <v>239.5</v>
      </c>
      <c r="Z101" s="237">
        <f t="shared" si="46"/>
        <v>290.09999999999997</v>
      </c>
      <c r="AA101" s="237">
        <f t="shared" si="47"/>
        <v>241.74999999999997</v>
      </c>
      <c r="AB101" s="237">
        <f t="shared" si="48"/>
        <v>295.2</v>
      </c>
      <c r="AC101" s="237">
        <f t="shared" si="49"/>
        <v>246</v>
      </c>
    </row>
    <row r="102" spans="1:29" ht="19.5" customHeight="1">
      <c r="A102" s="6">
        <v>98</v>
      </c>
      <c r="B102" s="253">
        <v>15371</v>
      </c>
      <c r="C102" s="251" t="s">
        <v>341</v>
      </c>
      <c r="D102" s="252">
        <v>235.2</v>
      </c>
      <c r="E102" s="236">
        <f t="shared" si="25"/>
        <v>242.39999999999998</v>
      </c>
      <c r="F102" s="237">
        <f t="shared" si="26"/>
        <v>245.1</v>
      </c>
      <c r="G102" s="237">
        <f t="shared" si="27"/>
        <v>204.25</v>
      </c>
      <c r="H102" s="237">
        <f t="shared" si="28"/>
        <v>249.89999999999998</v>
      </c>
      <c r="I102" s="237">
        <f t="shared" si="29"/>
        <v>208.25</v>
      </c>
      <c r="J102" s="237">
        <f t="shared" si="30"/>
        <v>252.29999999999998</v>
      </c>
      <c r="K102" s="237">
        <f t="shared" si="31"/>
        <v>210.25</v>
      </c>
      <c r="L102" s="237">
        <f t="shared" si="32"/>
        <v>254.7</v>
      </c>
      <c r="M102" s="237">
        <f t="shared" si="33"/>
        <v>212.25</v>
      </c>
      <c r="N102" s="237">
        <f t="shared" si="34"/>
        <v>257.09999999999997</v>
      </c>
      <c r="O102" s="238">
        <f t="shared" si="35"/>
        <v>214.24999999999997</v>
      </c>
      <c r="P102" s="237">
        <f t="shared" si="36"/>
        <v>259.5</v>
      </c>
      <c r="Q102" s="237">
        <f t="shared" si="37"/>
        <v>216.25</v>
      </c>
      <c r="R102" s="237">
        <f t="shared" si="38"/>
        <v>261.9</v>
      </c>
      <c r="S102" s="237">
        <f t="shared" si="39"/>
        <v>218.25</v>
      </c>
      <c r="T102" s="239">
        <f t="shared" si="40"/>
        <v>264.3</v>
      </c>
      <c r="U102" s="239">
        <f t="shared" si="41"/>
        <v>220.25000000000003</v>
      </c>
      <c r="V102" s="237">
        <f t="shared" si="42"/>
        <v>266.7</v>
      </c>
      <c r="W102" s="237">
        <f t="shared" si="43"/>
        <v>222.25</v>
      </c>
      <c r="X102" s="237">
        <f t="shared" si="44"/>
        <v>271.5</v>
      </c>
      <c r="Y102" s="237">
        <f t="shared" si="45"/>
        <v>226.25</v>
      </c>
      <c r="Z102" s="237">
        <f t="shared" si="46"/>
        <v>274.2</v>
      </c>
      <c r="AA102" s="237">
        <f t="shared" si="47"/>
        <v>228.5</v>
      </c>
      <c r="AB102" s="237">
        <f t="shared" si="48"/>
        <v>279</v>
      </c>
      <c r="AC102" s="237">
        <f t="shared" si="49"/>
        <v>232.5</v>
      </c>
    </row>
    <row r="103" spans="1:29" ht="19.5" customHeight="1">
      <c r="A103" s="5">
        <v>99</v>
      </c>
      <c r="B103" s="253">
        <v>11949</v>
      </c>
      <c r="C103" s="251" t="s">
        <v>342</v>
      </c>
      <c r="D103" s="252">
        <v>93.3</v>
      </c>
      <c r="E103" s="236">
        <f t="shared" si="25"/>
        <v>96.3</v>
      </c>
      <c r="F103" s="237">
        <f t="shared" si="26"/>
        <v>97.5</v>
      </c>
      <c r="G103" s="237">
        <f t="shared" si="27"/>
        <v>81.25</v>
      </c>
      <c r="H103" s="237">
        <f t="shared" si="28"/>
        <v>99.3</v>
      </c>
      <c r="I103" s="237">
        <f t="shared" si="29"/>
        <v>82.75</v>
      </c>
      <c r="J103" s="237">
        <f t="shared" si="30"/>
        <v>100.2</v>
      </c>
      <c r="K103" s="237">
        <f t="shared" si="31"/>
        <v>83.5</v>
      </c>
      <c r="L103" s="237">
        <f t="shared" si="32"/>
        <v>101.39999999999999</v>
      </c>
      <c r="M103" s="237">
        <f t="shared" si="33"/>
        <v>84.5</v>
      </c>
      <c r="N103" s="237">
        <f t="shared" si="34"/>
        <v>102.3</v>
      </c>
      <c r="O103" s="238">
        <f t="shared" si="35"/>
        <v>85.25</v>
      </c>
      <c r="P103" s="237">
        <f t="shared" si="36"/>
        <v>103.2</v>
      </c>
      <c r="Q103" s="237">
        <f t="shared" si="37"/>
        <v>86</v>
      </c>
      <c r="R103" s="237">
        <f t="shared" si="38"/>
        <v>104.1</v>
      </c>
      <c r="S103" s="237">
        <f t="shared" si="39"/>
        <v>86.75</v>
      </c>
      <c r="T103" s="239">
        <f t="shared" si="40"/>
        <v>105</v>
      </c>
      <c r="U103" s="239">
        <f t="shared" si="41"/>
        <v>87.5</v>
      </c>
      <c r="V103" s="237">
        <f t="shared" si="42"/>
        <v>106.2</v>
      </c>
      <c r="W103" s="237">
        <f t="shared" si="43"/>
        <v>88.5</v>
      </c>
      <c r="X103" s="237">
        <f t="shared" si="44"/>
        <v>108</v>
      </c>
      <c r="Y103" s="237">
        <f t="shared" si="45"/>
        <v>90</v>
      </c>
      <c r="Z103" s="237">
        <f t="shared" si="46"/>
        <v>108.89999999999999</v>
      </c>
      <c r="AA103" s="237">
        <f t="shared" si="47"/>
        <v>90.75</v>
      </c>
      <c r="AB103" s="237">
        <f t="shared" si="48"/>
        <v>111</v>
      </c>
      <c r="AC103" s="237">
        <f t="shared" si="49"/>
        <v>92.5</v>
      </c>
    </row>
    <row r="104" spans="1:29" ht="19.5" customHeight="1">
      <c r="A104" s="6">
        <v>100</v>
      </c>
      <c r="B104" s="253">
        <v>11681</v>
      </c>
      <c r="C104" s="251" t="s">
        <v>344</v>
      </c>
      <c r="D104" s="252">
        <v>192.9</v>
      </c>
      <c r="E104" s="236">
        <f t="shared" si="25"/>
        <v>198.9</v>
      </c>
      <c r="F104" s="237">
        <f t="shared" si="26"/>
        <v>201</v>
      </c>
      <c r="G104" s="237">
        <f t="shared" si="27"/>
        <v>167.5</v>
      </c>
      <c r="H104" s="237">
        <f t="shared" si="28"/>
        <v>204.9</v>
      </c>
      <c r="I104" s="237">
        <f t="shared" si="29"/>
        <v>170.75</v>
      </c>
      <c r="J104" s="237">
        <f t="shared" si="30"/>
        <v>207</v>
      </c>
      <c r="K104" s="237">
        <f t="shared" si="31"/>
        <v>172.5</v>
      </c>
      <c r="L104" s="237">
        <f t="shared" si="32"/>
        <v>209.1</v>
      </c>
      <c r="M104" s="237">
        <f t="shared" si="33"/>
        <v>174.25</v>
      </c>
      <c r="N104" s="237">
        <f t="shared" si="34"/>
        <v>210.9</v>
      </c>
      <c r="O104" s="238">
        <f t="shared" si="35"/>
        <v>175.75</v>
      </c>
      <c r="P104" s="237">
        <f t="shared" si="36"/>
        <v>213</v>
      </c>
      <c r="Q104" s="237">
        <f t="shared" si="37"/>
        <v>177.5</v>
      </c>
      <c r="R104" s="237">
        <f t="shared" si="38"/>
        <v>215.1</v>
      </c>
      <c r="S104" s="237">
        <f t="shared" si="39"/>
        <v>179.25</v>
      </c>
      <c r="T104" s="239">
        <f t="shared" si="40"/>
        <v>216.9</v>
      </c>
      <c r="U104" s="239">
        <f t="shared" si="41"/>
        <v>180.75</v>
      </c>
      <c r="V104" s="237">
        <f t="shared" si="42"/>
        <v>219</v>
      </c>
      <c r="W104" s="237">
        <f t="shared" si="43"/>
        <v>182.5</v>
      </c>
      <c r="X104" s="237">
        <f t="shared" si="44"/>
        <v>222.9</v>
      </c>
      <c r="Y104" s="237">
        <f t="shared" si="45"/>
        <v>185.75</v>
      </c>
      <c r="Z104" s="237">
        <f t="shared" si="46"/>
        <v>225</v>
      </c>
      <c r="AA104" s="237">
        <f t="shared" si="47"/>
        <v>187.5</v>
      </c>
      <c r="AB104" s="237">
        <f t="shared" si="48"/>
        <v>228.9</v>
      </c>
      <c r="AC104" s="237">
        <f t="shared" si="49"/>
        <v>190.75</v>
      </c>
    </row>
    <row r="105" spans="1:29" ht="19.5" customHeight="1">
      <c r="A105" s="5">
        <v>101</v>
      </c>
      <c r="B105" s="253">
        <v>11871</v>
      </c>
      <c r="C105" s="251" t="s">
        <v>345</v>
      </c>
      <c r="D105" s="252">
        <v>226.79999999999998</v>
      </c>
      <c r="E105" s="236">
        <f t="shared" si="25"/>
        <v>233.7</v>
      </c>
      <c r="F105" s="237">
        <f t="shared" si="26"/>
        <v>236.1</v>
      </c>
      <c r="G105" s="237">
        <f t="shared" si="27"/>
        <v>196.75</v>
      </c>
      <c r="H105" s="237">
        <f t="shared" si="28"/>
        <v>240.89999999999998</v>
      </c>
      <c r="I105" s="237">
        <f t="shared" si="29"/>
        <v>200.75</v>
      </c>
      <c r="J105" s="237">
        <f t="shared" si="30"/>
        <v>243.29999999999998</v>
      </c>
      <c r="K105" s="237">
        <f t="shared" si="31"/>
        <v>202.75</v>
      </c>
      <c r="L105" s="237">
        <f t="shared" si="32"/>
        <v>245.39999999999998</v>
      </c>
      <c r="M105" s="237">
        <f t="shared" si="33"/>
        <v>204.5</v>
      </c>
      <c r="N105" s="237">
        <f t="shared" si="34"/>
        <v>247.79999999999998</v>
      </c>
      <c r="O105" s="238">
        <f t="shared" si="35"/>
        <v>206.5</v>
      </c>
      <c r="P105" s="237">
        <f t="shared" si="36"/>
        <v>250.2</v>
      </c>
      <c r="Q105" s="237">
        <f t="shared" si="37"/>
        <v>208.5</v>
      </c>
      <c r="R105" s="237">
        <f t="shared" si="38"/>
        <v>252.6</v>
      </c>
      <c r="S105" s="237">
        <f t="shared" si="39"/>
        <v>210.5</v>
      </c>
      <c r="T105" s="239">
        <f t="shared" si="40"/>
        <v>255</v>
      </c>
      <c r="U105" s="239">
        <f t="shared" si="41"/>
        <v>212.5</v>
      </c>
      <c r="V105" s="237">
        <f t="shared" si="42"/>
        <v>257.09999999999997</v>
      </c>
      <c r="W105" s="237">
        <f t="shared" si="43"/>
        <v>214.24999999999997</v>
      </c>
      <c r="X105" s="237">
        <f t="shared" si="44"/>
        <v>261.9</v>
      </c>
      <c r="Y105" s="237">
        <f t="shared" si="45"/>
        <v>218.25</v>
      </c>
      <c r="Z105" s="237">
        <f t="shared" si="46"/>
        <v>264.3</v>
      </c>
      <c r="AA105" s="237">
        <f t="shared" si="47"/>
        <v>220.25000000000003</v>
      </c>
      <c r="AB105" s="237">
        <f t="shared" si="48"/>
        <v>268.8</v>
      </c>
      <c r="AC105" s="237">
        <f t="shared" si="49"/>
        <v>224.00000000000003</v>
      </c>
    </row>
    <row r="106" spans="1:29" ht="19.5" customHeight="1">
      <c r="A106" s="6">
        <v>102</v>
      </c>
      <c r="B106" s="253">
        <v>11872</v>
      </c>
      <c r="C106" s="251" t="s">
        <v>346</v>
      </c>
      <c r="D106" s="252">
        <v>244.5</v>
      </c>
      <c r="E106" s="236">
        <f t="shared" si="25"/>
        <v>252</v>
      </c>
      <c r="F106" s="237">
        <f t="shared" si="26"/>
        <v>254.7</v>
      </c>
      <c r="G106" s="237">
        <f t="shared" si="27"/>
        <v>212.25</v>
      </c>
      <c r="H106" s="237">
        <f t="shared" si="28"/>
        <v>259.8</v>
      </c>
      <c r="I106" s="237">
        <f t="shared" si="29"/>
        <v>216.50000000000003</v>
      </c>
      <c r="J106" s="237">
        <f t="shared" si="30"/>
        <v>262.2</v>
      </c>
      <c r="K106" s="237">
        <f t="shared" si="31"/>
        <v>218.5</v>
      </c>
      <c r="L106" s="237">
        <f t="shared" si="32"/>
        <v>264.59999999999997</v>
      </c>
      <c r="M106" s="237">
        <f t="shared" si="33"/>
        <v>220.49999999999997</v>
      </c>
      <c r="N106" s="237">
        <f t="shared" si="34"/>
        <v>267.3</v>
      </c>
      <c r="O106" s="238">
        <f t="shared" si="35"/>
        <v>222.75000000000003</v>
      </c>
      <c r="P106" s="237">
        <f t="shared" si="36"/>
        <v>269.7</v>
      </c>
      <c r="Q106" s="237">
        <f t="shared" si="37"/>
        <v>224.75</v>
      </c>
      <c r="R106" s="237">
        <f t="shared" si="38"/>
        <v>272.4</v>
      </c>
      <c r="S106" s="237">
        <f t="shared" si="39"/>
        <v>227</v>
      </c>
      <c r="T106" s="239">
        <f t="shared" si="40"/>
        <v>274.8</v>
      </c>
      <c r="U106" s="239">
        <f t="shared" si="41"/>
        <v>229.00000000000003</v>
      </c>
      <c r="V106" s="237">
        <f t="shared" si="42"/>
        <v>277.2</v>
      </c>
      <c r="W106" s="237">
        <f t="shared" si="43"/>
        <v>231</v>
      </c>
      <c r="X106" s="237">
        <f t="shared" si="44"/>
        <v>282.3</v>
      </c>
      <c r="Y106" s="237">
        <f t="shared" si="45"/>
        <v>235.25000000000003</v>
      </c>
      <c r="Z106" s="237">
        <f t="shared" si="46"/>
        <v>285</v>
      </c>
      <c r="AA106" s="237">
        <f t="shared" si="47"/>
        <v>237.5</v>
      </c>
      <c r="AB106" s="237">
        <f t="shared" si="48"/>
        <v>289.8</v>
      </c>
      <c r="AC106" s="237">
        <f t="shared" si="49"/>
        <v>241.50000000000003</v>
      </c>
    </row>
    <row r="107" spans="1:29" ht="19.5" customHeight="1">
      <c r="A107" s="5">
        <v>103</v>
      </c>
      <c r="B107" s="253">
        <v>11873</v>
      </c>
      <c r="C107" s="251" t="s">
        <v>347</v>
      </c>
      <c r="D107" s="252">
        <v>271.8</v>
      </c>
      <c r="E107" s="236">
        <f t="shared" si="25"/>
        <v>280.2</v>
      </c>
      <c r="F107" s="237">
        <f t="shared" si="26"/>
        <v>283.2</v>
      </c>
      <c r="G107" s="237">
        <f t="shared" si="27"/>
        <v>236</v>
      </c>
      <c r="H107" s="237">
        <f t="shared" si="28"/>
        <v>288.9</v>
      </c>
      <c r="I107" s="237">
        <f t="shared" si="29"/>
        <v>240.75</v>
      </c>
      <c r="J107" s="237">
        <f t="shared" si="30"/>
        <v>291.59999999999997</v>
      </c>
      <c r="K107" s="237">
        <f t="shared" si="31"/>
        <v>242.99999999999997</v>
      </c>
      <c r="L107" s="237">
        <f t="shared" si="32"/>
        <v>294.3</v>
      </c>
      <c r="M107" s="237">
        <f t="shared" si="33"/>
        <v>245.25000000000003</v>
      </c>
      <c r="N107" s="237">
        <f t="shared" si="34"/>
        <v>297.3</v>
      </c>
      <c r="O107" s="238">
        <f t="shared" si="35"/>
        <v>247.75000000000003</v>
      </c>
      <c r="P107" s="237">
        <f t="shared" si="36"/>
        <v>300</v>
      </c>
      <c r="Q107" s="237">
        <f t="shared" si="37"/>
        <v>250</v>
      </c>
      <c r="R107" s="237">
        <f t="shared" si="38"/>
        <v>302.7</v>
      </c>
      <c r="S107" s="237">
        <f t="shared" si="39"/>
        <v>252.25</v>
      </c>
      <c r="T107" s="239">
        <f t="shared" si="40"/>
        <v>305.7</v>
      </c>
      <c r="U107" s="239">
        <f t="shared" si="41"/>
        <v>254.75</v>
      </c>
      <c r="V107" s="237">
        <f t="shared" si="42"/>
        <v>308.4</v>
      </c>
      <c r="W107" s="237">
        <f t="shared" si="43"/>
        <v>257</v>
      </c>
      <c r="X107" s="237">
        <f t="shared" si="44"/>
        <v>314.09999999999997</v>
      </c>
      <c r="Y107" s="237">
        <f t="shared" si="45"/>
        <v>261.75</v>
      </c>
      <c r="Z107" s="237">
        <f t="shared" si="46"/>
        <v>316.8</v>
      </c>
      <c r="AA107" s="237">
        <f t="shared" si="47"/>
        <v>264</v>
      </c>
      <c r="AB107" s="237">
        <f t="shared" si="48"/>
        <v>322.5</v>
      </c>
      <c r="AC107" s="237">
        <f t="shared" si="49"/>
        <v>268.75</v>
      </c>
    </row>
    <row r="108" spans="1:29" ht="19.5" customHeight="1">
      <c r="A108" s="6">
        <v>104</v>
      </c>
      <c r="B108" s="253">
        <v>3185</v>
      </c>
      <c r="C108" s="251" t="s">
        <v>572</v>
      </c>
      <c r="D108" s="252">
        <v>24.599999999999998</v>
      </c>
      <c r="E108" s="236">
        <f t="shared" si="25"/>
        <v>25.5</v>
      </c>
      <c r="F108" s="237">
        <f t="shared" si="26"/>
        <v>25.8</v>
      </c>
      <c r="G108" s="237">
        <f t="shared" si="27"/>
        <v>21.5</v>
      </c>
      <c r="H108" s="237">
        <f t="shared" si="28"/>
        <v>26.4</v>
      </c>
      <c r="I108" s="237">
        <f t="shared" si="29"/>
        <v>22</v>
      </c>
      <c r="J108" s="237">
        <f t="shared" si="30"/>
        <v>26.7</v>
      </c>
      <c r="K108" s="237">
        <f t="shared" si="31"/>
        <v>22.25</v>
      </c>
      <c r="L108" s="237">
        <f t="shared" si="32"/>
        <v>27</v>
      </c>
      <c r="M108" s="237">
        <f t="shared" si="33"/>
        <v>22.5</v>
      </c>
      <c r="N108" s="237">
        <f t="shared" si="34"/>
        <v>27.3</v>
      </c>
      <c r="O108" s="238">
        <f t="shared" si="35"/>
        <v>22.75</v>
      </c>
      <c r="P108" s="237">
        <f t="shared" si="36"/>
        <v>27.3</v>
      </c>
      <c r="Q108" s="237">
        <f t="shared" si="37"/>
        <v>22.75</v>
      </c>
      <c r="R108" s="237">
        <f t="shared" si="38"/>
        <v>27.599999999999998</v>
      </c>
      <c r="S108" s="237">
        <f t="shared" si="39"/>
        <v>23</v>
      </c>
      <c r="T108" s="239">
        <f t="shared" si="40"/>
        <v>27.9</v>
      </c>
      <c r="U108" s="239">
        <f t="shared" si="41"/>
        <v>23.25</v>
      </c>
      <c r="V108" s="237">
        <f t="shared" si="42"/>
        <v>28.2</v>
      </c>
      <c r="W108" s="237">
        <f t="shared" si="43"/>
        <v>23.5</v>
      </c>
      <c r="X108" s="237">
        <f t="shared" si="44"/>
        <v>28.799999999999997</v>
      </c>
      <c r="Y108" s="237">
        <f t="shared" si="45"/>
        <v>24</v>
      </c>
      <c r="Z108" s="237">
        <f t="shared" si="46"/>
        <v>29.099999999999998</v>
      </c>
      <c r="AA108" s="237">
        <f t="shared" si="47"/>
        <v>24.25</v>
      </c>
      <c r="AB108" s="237">
        <f t="shared" si="48"/>
        <v>29.4</v>
      </c>
      <c r="AC108" s="237">
        <f t="shared" si="49"/>
        <v>24.5</v>
      </c>
    </row>
    <row r="109" spans="1:29" ht="19.5" customHeight="1">
      <c r="A109" s="5">
        <v>105</v>
      </c>
      <c r="B109" s="253">
        <v>1732</v>
      </c>
      <c r="C109" s="251" t="s">
        <v>573</v>
      </c>
      <c r="D109" s="252">
        <v>39.3</v>
      </c>
      <c r="E109" s="236">
        <f t="shared" si="25"/>
        <v>40.5</v>
      </c>
      <c r="F109" s="237">
        <f t="shared" si="26"/>
        <v>41.1</v>
      </c>
      <c r="G109" s="237">
        <f t="shared" si="27"/>
        <v>34.25</v>
      </c>
      <c r="H109" s="237">
        <f t="shared" si="28"/>
        <v>42</v>
      </c>
      <c r="I109" s="237">
        <f t="shared" si="29"/>
        <v>35</v>
      </c>
      <c r="J109" s="237">
        <f t="shared" si="30"/>
        <v>42.3</v>
      </c>
      <c r="K109" s="237">
        <f t="shared" si="31"/>
        <v>35.25</v>
      </c>
      <c r="L109" s="237">
        <f t="shared" si="32"/>
        <v>42.6</v>
      </c>
      <c r="M109" s="237">
        <f t="shared" si="33"/>
        <v>35.5</v>
      </c>
      <c r="N109" s="237">
        <f t="shared" si="34"/>
        <v>43.199999999999996</v>
      </c>
      <c r="O109" s="238">
        <f t="shared" si="35"/>
        <v>36</v>
      </c>
      <c r="P109" s="237">
        <f t="shared" si="36"/>
        <v>43.5</v>
      </c>
      <c r="Q109" s="237">
        <f t="shared" si="37"/>
        <v>36.25</v>
      </c>
      <c r="R109" s="237">
        <f t="shared" si="38"/>
        <v>43.8</v>
      </c>
      <c r="S109" s="237">
        <f t="shared" si="39"/>
        <v>36.5</v>
      </c>
      <c r="T109" s="239">
        <f t="shared" si="40"/>
        <v>44.4</v>
      </c>
      <c r="U109" s="239">
        <f t="shared" si="41"/>
        <v>37</v>
      </c>
      <c r="V109" s="237">
        <f t="shared" si="42"/>
        <v>44.699999999999996</v>
      </c>
      <c r="W109" s="237">
        <f t="shared" si="43"/>
        <v>37.25</v>
      </c>
      <c r="X109" s="237">
        <f t="shared" si="44"/>
        <v>45.6</v>
      </c>
      <c r="Y109" s="237">
        <f t="shared" si="45"/>
        <v>38</v>
      </c>
      <c r="Z109" s="237">
        <f t="shared" si="46"/>
        <v>45.9</v>
      </c>
      <c r="AA109" s="237">
        <f t="shared" si="47"/>
        <v>38.25</v>
      </c>
      <c r="AB109" s="237">
        <f t="shared" si="48"/>
        <v>46.8</v>
      </c>
      <c r="AC109" s="237">
        <f t="shared" si="49"/>
        <v>39</v>
      </c>
    </row>
    <row r="110" spans="1:29" ht="19.5" customHeight="1">
      <c r="A110" s="6">
        <v>106</v>
      </c>
      <c r="B110" s="253">
        <v>1733</v>
      </c>
      <c r="C110" s="251" t="s">
        <v>574</v>
      </c>
      <c r="D110" s="252">
        <v>315</v>
      </c>
      <c r="E110" s="236">
        <f t="shared" si="25"/>
        <v>324.59999999999997</v>
      </c>
      <c r="F110" s="237">
        <f t="shared" si="26"/>
        <v>327.9</v>
      </c>
      <c r="G110" s="237">
        <f t="shared" si="27"/>
        <v>273.25</v>
      </c>
      <c r="H110" s="237">
        <f t="shared" si="28"/>
        <v>334.5</v>
      </c>
      <c r="I110" s="237">
        <f t="shared" si="29"/>
        <v>278.75</v>
      </c>
      <c r="J110" s="237">
        <f t="shared" si="30"/>
        <v>337.8</v>
      </c>
      <c r="K110" s="237">
        <f t="shared" si="31"/>
        <v>281.5</v>
      </c>
      <c r="L110" s="237">
        <f t="shared" si="32"/>
        <v>341.09999999999997</v>
      </c>
      <c r="M110" s="237">
        <f t="shared" si="33"/>
        <v>284.25</v>
      </c>
      <c r="N110" s="237">
        <f t="shared" si="34"/>
        <v>344.09999999999997</v>
      </c>
      <c r="O110" s="238">
        <f t="shared" si="35"/>
        <v>286.75</v>
      </c>
      <c r="P110" s="237">
        <f t="shared" si="36"/>
        <v>347.4</v>
      </c>
      <c r="Q110" s="237">
        <f t="shared" si="37"/>
        <v>289.5</v>
      </c>
      <c r="R110" s="237">
        <f t="shared" si="38"/>
        <v>350.7</v>
      </c>
      <c r="S110" s="237">
        <f t="shared" si="39"/>
        <v>292.25</v>
      </c>
      <c r="T110" s="239">
        <f t="shared" si="40"/>
        <v>354</v>
      </c>
      <c r="U110" s="239">
        <f t="shared" si="41"/>
        <v>295</v>
      </c>
      <c r="V110" s="237">
        <f t="shared" si="42"/>
        <v>357.3</v>
      </c>
      <c r="W110" s="237">
        <f t="shared" si="43"/>
        <v>297.75</v>
      </c>
      <c r="X110" s="237">
        <f t="shared" si="44"/>
        <v>363.59999999999997</v>
      </c>
      <c r="Y110" s="237">
        <f t="shared" si="45"/>
        <v>303</v>
      </c>
      <c r="Z110" s="237">
        <f t="shared" si="46"/>
        <v>366.9</v>
      </c>
      <c r="AA110" s="237">
        <f t="shared" si="47"/>
        <v>305.75</v>
      </c>
      <c r="AB110" s="237">
        <f t="shared" si="48"/>
        <v>373.5</v>
      </c>
      <c r="AC110" s="237">
        <f t="shared" si="49"/>
        <v>311.25</v>
      </c>
    </row>
    <row r="111" spans="1:29" ht="19.5" customHeight="1">
      <c r="A111" s="5">
        <v>107</v>
      </c>
      <c r="B111" s="253">
        <v>16661</v>
      </c>
      <c r="C111" s="251" t="s">
        <v>575</v>
      </c>
      <c r="D111" s="252">
        <v>125.39999999999999</v>
      </c>
      <c r="E111" s="236">
        <f t="shared" si="25"/>
        <v>129.29999999999998</v>
      </c>
      <c r="F111" s="237">
        <f t="shared" si="26"/>
        <v>130.79999999999998</v>
      </c>
      <c r="G111" s="237">
        <f t="shared" si="27"/>
        <v>108.99999999999999</v>
      </c>
      <c r="H111" s="237">
        <f t="shared" si="28"/>
        <v>133.2</v>
      </c>
      <c r="I111" s="237">
        <f t="shared" si="29"/>
        <v>111</v>
      </c>
      <c r="J111" s="237">
        <f t="shared" si="30"/>
        <v>134.7</v>
      </c>
      <c r="K111" s="237">
        <f t="shared" si="31"/>
        <v>112.25</v>
      </c>
      <c r="L111" s="237">
        <f t="shared" si="32"/>
        <v>135.9</v>
      </c>
      <c r="M111" s="237">
        <f t="shared" si="33"/>
        <v>113.25000000000001</v>
      </c>
      <c r="N111" s="237">
        <f t="shared" si="34"/>
        <v>137.1</v>
      </c>
      <c r="O111" s="238">
        <f t="shared" si="35"/>
        <v>114.25</v>
      </c>
      <c r="P111" s="237">
        <f t="shared" si="36"/>
        <v>138.6</v>
      </c>
      <c r="Q111" s="237">
        <f t="shared" si="37"/>
        <v>115.5</v>
      </c>
      <c r="R111" s="237">
        <f t="shared" si="38"/>
        <v>139.79999999999998</v>
      </c>
      <c r="S111" s="237">
        <f t="shared" si="39"/>
        <v>116.49999999999999</v>
      </c>
      <c r="T111" s="239">
        <f t="shared" si="40"/>
        <v>141</v>
      </c>
      <c r="U111" s="239">
        <f t="shared" si="41"/>
        <v>117.5</v>
      </c>
      <c r="V111" s="237">
        <f t="shared" si="42"/>
        <v>142.5</v>
      </c>
      <c r="W111" s="237">
        <f t="shared" si="43"/>
        <v>118.75</v>
      </c>
      <c r="X111" s="237">
        <f t="shared" si="44"/>
        <v>144.9</v>
      </c>
      <c r="Y111" s="237">
        <f t="shared" si="45"/>
        <v>120.75000000000001</v>
      </c>
      <c r="Z111" s="237">
        <f t="shared" si="46"/>
        <v>146.4</v>
      </c>
      <c r="AA111" s="237">
        <f t="shared" si="47"/>
        <v>122.00000000000001</v>
      </c>
      <c r="AB111" s="237">
        <f t="shared" si="48"/>
        <v>148.79999999999998</v>
      </c>
      <c r="AC111" s="237">
        <f t="shared" si="49"/>
        <v>123.99999999999999</v>
      </c>
    </row>
    <row r="112" spans="1:29" ht="19.5" customHeight="1">
      <c r="A112" s="6">
        <v>108</v>
      </c>
      <c r="B112" s="253">
        <v>16857</v>
      </c>
      <c r="C112" s="251" t="s">
        <v>576</v>
      </c>
      <c r="D112" s="252">
        <v>155.7</v>
      </c>
      <c r="E112" s="236">
        <f t="shared" si="25"/>
        <v>160.5</v>
      </c>
      <c r="F112" s="237">
        <f t="shared" si="26"/>
        <v>162.29999999999998</v>
      </c>
      <c r="G112" s="237">
        <f t="shared" si="27"/>
        <v>135.25</v>
      </c>
      <c r="H112" s="237">
        <f t="shared" si="28"/>
        <v>165.6</v>
      </c>
      <c r="I112" s="237">
        <f t="shared" si="29"/>
        <v>138</v>
      </c>
      <c r="J112" s="237">
        <f t="shared" si="30"/>
        <v>167.1</v>
      </c>
      <c r="K112" s="237">
        <f t="shared" si="31"/>
        <v>139.25</v>
      </c>
      <c r="L112" s="237">
        <f t="shared" si="32"/>
        <v>168.6</v>
      </c>
      <c r="M112" s="237">
        <f t="shared" si="33"/>
        <v>140.5</v>
      </c>
      <c r="N112" s="237">
        <f t="shared" si="34"/>
        <v>170.4</v>
      </c>
      <c r="O112" s="238">
        <f t="shared" si="35"/>
        <v>142</v>
      </c>
      <c r="P112" s="237">
        <f t="shared" si="36"/>
        <v>171.9</v>
      </c>
      <c r="Q112" s="237">
        <f t="shared" si="37"/>
        <v>143.25</v>
      </c>
      <c r="R112" s="237">
        <f t="shared" si="38"/>
        <v>173.4</v>
      </c>
      <c r="S112" s="237">
        <f t="shared" si="39"/>
        <v>144.5</v>
      </c>
      <c r="T112" s="239">
        <f t="shared" si="40"/>
        <v>175.2</v>
      </c>
      <c r="U112" s="239">
        <f t="shared" si="41"/>
        <v>146</v>
      </c>
      <c r="V112" s="237">
        <f t="shared" si="42"/>
        <v>176.7</v>
      </c>
      <c r="W112" s="237">
        <f t="shared" si="43"/>
        <v>147.25</v>
      </c>
      <c r="X112" s="237">
        <f t="shared" si="44"/>
        <v>180</v>
      </c>
      <c r="Y112" s="237">
        <f t="shared" si="45"/>
        <v>150</v>
      </c>
      <c r="Z112" s="237">
        <f t="shared" si="46"/>
        <v>181.5</v>
      </c>
      <c r="AA112" s="237">
        <f t="shared" si="47"/>
        <v>151.25</v>
      </c>
      <c r="AB112" s="237">
        <f t="shared" si="48"/>
        <v>184.79999999999998</v>
      </c>
      <c r="AC112" s="237">
        <f t="shared" si="49"/>
        <v>154</v>
      </c>
    </row>
  </sheetData>
  <sheetProtection/>
  <autoFilter ref="A4:AC112"/>
  <mergeCells count="4">
    <mergeCell ref="L2:M2"/>
    <mergeCell ref="N2:O2"/>
    <mergeCell ref="R2:S2"/>
    <mergeCell ref="T2:U2"/>
  </mergeCells>
  <printOptions/>
  <pageMargins left="0.25" right="0.25" top="0.25" bottom="0.25" header="0.5" footer="0.5"/>
  <pageSetup fitToHeight="0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3"/>
  <sheetViews>
    <sheetView zoomScale="70" zoomScaleNormal="70" zoomScalePageLayoutView="0" workbookViewId="0" topLeftCell="A1">
      <pane xSplit="5" ySplit="3" topLeftCell="Z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Z26" sqref="Z26"/>
    </sheetView>
  </sheetViews>
  <sheetFormatPr defaultColWidth="9.140625" defaultRowHeight="15"/>
  <cols>
    <col min="1" max="1" width="4.8515625" style="10" customWidth="1"/>
    <col min="2" max="2" width="66.140625" style="0" customWidth="1"/>
    <col min="3" max="3" width="23.57421875" style="2" hidden="1" customWidth="1"/>
    <col min="4" max="4" width="12.57421875" style="0" customWidth="1"/>
    <col min="5" max="5" width="0.2890625" style="0" customWidth="1"/>
    <col min="6" max="6" width="10.28125" style="0" customWidth="1"/>
    <col min="7" max="7" width="11.00390625" style="0" customWidth="1"/>
    <col min="8" max="9" width="10.8515625" style="0" customWidth="1"/>
    <col min="10" max="11" width="10.140625" style="0" customWidth="1"/>
    <col min="12" max="12" width="10.8515625" style="0" customWidth="1"/>
    <col min="13" max="13" width="10.7109375" style="0" customWidth="1"/>
    <col min="14" max="14" width="10.57421875" style="0" customWidth="1"/>
    <col min="15" max="15" width="10.7109375" style="0" customWidth="1"/>
    <col min="16" max="16" width="10.421875" style="0" customWidth="1"/>
    <col min="17" max="17" width="10.7109375" style="0" customWidth="1"/>
    <col min="18" max="18" width="11.00390625" style="0" customWidth="1"/>
    <col min="19" max="19" width="10.421875" style="0" customWidth="1"/>
    <col min="20" max="20" width="10.7109375" style="0" customWidth="1"/>
    <col min="21" max="21" width="11.7109375" style="0" customWidth="1"/>
    <col min="22" max="22" width="10.8515625" style="0" customWidth="1"/>
    <col min="23" max="23" width="10.421875" style="0" customWidth="1"/>
    <col min="24" max="24" width="10.57421875" style="0" customWidth="1"/>
    <col min="25" max="25" width="11.00390625" style="0" customWidth="1"/>
    <col min="26" max="26" width="11.8515625" style="0" customWidth="1"/>
    <col min="27" max="27" width="10.57421875" style="0" customWidth="1"/>
    <col min="28" max="28" width="10.421875" style="0" customWidth="1"/>
  </cols>
  <sheetData>
    <row r="1" spans="4:6" ht="15">
      <c r="D1" s="325" t="s">
        <v>218</v>
      </c>
      <c r="E1" s="325"/>
      <c r="F1" s="11">
        <v>0.03</v>
      </c>
    </row>
    <row r="2" spans="4:6" ht="15.75" thickBot="1">
      <c r="D2" s="326"/>
      <c r="E2" s="327"/>
      <c r="F2" s="12"/>
    </row>
    <row r="3" spans="1:28" s="2" customFormat="1" ht="34.5" customHeight="1" thickBot="1">
      <c r="A3" s="13" t="s">
        <v>33</v>
      </c>
      <c r="B3" s="14" t="s">
        <v>32</v>
      </c>
      <c r="C3" s="15" t="s">
        <v>233</v>
      </c>
      <c r="D3" s="16" t="s">
        <v>30</v>
      </c>
      <c r="E3" s="17" t="s">
        <v>31</v>
      </c>
      <c r="F3" s="16" t="s">
        <v>234</v>
      </c>
      <c r="G3" s="18">
        <v>0.06</v>
      </c>
      <c r="H3" s="19" t="s">
        <v>25</v>
      </c>
      <c r="I3" s="20">
        <v>0.1</v>
      </c>
      <c r="J3" s="21" t="s">
        <v>25</v>
      </c>
      <c r="K3" s="22">
        <v>0.03</v>
      </c>
      <c r="L3" s="23" t="s">
        <v>25</v>
      </c>
      <c r="M3" s="24">
        <v>0.04</v>
      </c>
      <c r="N3" s="25" t="s">
        <v>25</v>
      </c>
      <c r="O3" s="26">
        <v>0.05</v>
      </c>
      <c r="P3" s="27" t="s">
        <v>25</v>
      </c>
      <c r="Q3" s="28">
        <v>0.08</v>
      </c>
      <c r="R3" s="29" t="s">
        <v>25</v>
      </c>
      <c r="S3" s="30">
        <v>0.01</v>
      </c>
      <c r="T3" s="31" t="s">
        <v>25</v>
      </c>
      <c r="U3" s="32">
        <v>0.07</v>
      </c>
      <c r="V3" s="33" t="s">
        <v>25</v>
      </c>
      <c r="W3" s="34">
        <v>0.12</v>
      </c>
      <c r="X3" s="19" t="s">
        <v>25</v>
      </c>
      <c r="Y3" s="35">
        <v>0.15</v>
      </c>
      <c r="Z3" s="36" t="s">
        <v>25</v>
      </c>
      <c r="AA3" s="37">
        <v>0.09</v>
      </c>
      <c r="AB3" s="38" t="s">
        <v>25</v>
      </c>
    </row>
    <row r="4" spans="1:28" ht="21">
      <c r="A4" s="39"/>
      <c r="B4" s="40"/>
      <c r="C4" s="40"/>
      <c r="D4" s="41"/>
      <c r="E4" s="42"/>
      <c r="F4" s="43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s="50" customFormat="1" ht="21">
      <c r="A5" s="44"/>
      <c r="B5" s="45" t="s">
        <v>235</v>
      </c>
      <c r="C5" s="46" t="s">
        <v>236</v>
      </c>
      <c r="D5" s="45">
        <v>114.6</v>
      </c>
      <c r="E5" s="47">
        <f>CEILING(D5*1.35,0.05)</f>
        <v>154.75</v>
      </c>
      <c r="F5" s="45">
        <f>_XLL.ОКРУГЛТ(D5*1.03,0.6)</f>
        <v>118.19999999999999</v>
      </c>
      <c r="G5" s="48">
        <f aca="true" t="shared" si="0" ref="G5:G68">CEILING(ROUND(F5*1.06/1.2,2),0.25)*1.2</f>
        <v>125.39999999999999</v>
      </c>
      <c r="H5" s="49">
        <f>G5/1.2</f>
        <v>104.5</v>
      </c>
      <c r="I5" s="45">
        <f aca="true" t="shared" si="1" ref="I5:I68">CEILING(ROUND(F5*1.1/1.2,2),0.25)*1.2</f>
        <v>130.2</v>
      </c>
      <c r="J5" s="45">
        <f>I5/1.2</f>
        <v>108.5</v>
      </c>
      <c r="K5" s="45">
        <f aca="true" t="shared" si="2" ref="K5:K68">CEILING(ROUND(F5*1.03/1.2,2),0.25)*1.2</f>
        <v>121.8</v>
      </c>
      <c r="L5" s="45">
        <f>K5/1.2</f>
        <v>101.5</v>
      </c>
      <c r="M5" s="45">
        <f aca="true" t="shared" si="3" ref="M5:M68">CEILING(ROUND(F5*1.04/1.2,2),0.25)*1.2</f>
        <v>123</v>
      </c>
      <c r="N5" s="45">
        <f>M5/1.2</f>
        <v>102.5</v>
      </c>
      <c r="O5" s="45">
        <f aca="true" t="shared" si="4" ref="O5:O68">CEILING(ROUND(F5*1.05/1.2,2),0.25)*1.2</f>
        <v>124.19999999999999</v>
      </c>
      <c r="P5" s="45">
        <f>O5/1.2</f>
        <v>103.5</v>
      </c>
      <c r="Q5" s="45">
        <f aca="true" t="shared" si="5" ref="Q5:Q68">CEILING(ROUND(F5*1.08/1.2,2),0.25)*1.2</f>
        <v>127.8</v>
      </c>
      <c r="R5" s="45">
        <f>Q5/1.2</f>
        <v>106.5</v>
      </c>
      <c r="S5" s="45">
        <f aca="true" t="shared" si="6" ref="S5:S68">CEILING(ROUND(F5*1.01/1.2,2),0.25)*1.2</f>
        <v>119.39999999999999</v>
      </c>
      <c r="T5" s="45">
        <f>S5/1.2</f>
        <v>99.5</v>
      </c>
      <c r="U5" s="45">
        <f aca="true" t="shared" si="7" ref="U5:U68">CEILING(ROUND(F5*1.07/1.2,2),0.25)*1.2</f>
        <v>126.6</v>
      </c>
      <c r="V5" s="45">
        <f>U5/1.2</f>
        <v>105.5</v>
      </c>
      <c r="W5" s="45">
        <f aca="true" t="shared" si="8" ref="W5:W68">CEILING(ROUND(F5*1.12/1.2,2),0.25)*1.2</f>
        <v>132.6</v>
      </c>
      <c r="X5" s="45">
        <f>W5/1.2</f>
        <v>110.5</v>
      </c>
      <c r="Y5" s="45">
        <f aca="true" t="shared" si="9" ref="Y5:Y68">CEILING(ROUND(F5*1.15/1.2,2),0.25)*1.2</f>
        <v>136.2</v>
      </c>
      <c r="Z5" s="45">
        <f>Y5/1.2</f>
        <v>113.5</v>
      </c>
      <c r="AA5" s="45">
        <f aca="true" t="shared" si="10" ref="AA5:AA68">CEILING(ROUND(F5*1.09/1.2,2),0.25)*1.2</f>
        <v>129</v>
      </c>
      <c r="AB5" s="45">
        <f>AA5/1.2</f>
        <v>107.5</v>
      </c>
    </row>
    <row r="6" spans="1:28" s="50" customFormat="1" ht="21">
      <c r="A6" s="44"/>
      <c r="B6" s="45" t="s">
        <v>237</v>
      </c>
      <c r="C6" s="46" t="s">
        <v>236</v>
      </c>
      <c r="D6" s="45">
        <v>126.3</v>
      </c>
      <c r="E6" s="47">
        <f aca="true" t="shared" si="11" ref="E6:E77">CEILING(D6*1.35,0.05)</f>
        <v>170.55</v>
      </c>
      <c r="F6" s="45">
        <f aca="true" t="shared" si="12" ref="F6:F69">_XLL.ОКРУГЛТ(D6*1.03,0.6)</f>
        <v>130.2</v>
      </c>
      <c r="G6" s="48">
        <f t="shared" si="0"/>
        <v>138.29999999999998</v>
      </c>
      <c r="H6" s="49">
        <f aca="true" t="shared" si="13" ref="H6:H69">G6/1.2</f>
        <v>115.24999999999999</v>
      </c>
      <c r="I6" s="45">
        <f t="shared" si="1"/>
        <v>143.4</v>
      </c>
      <c r="J6" s="45">
        <f aca="true" t="shared" si="14" ref="J6:J69">I6/1.2</f>
        <v>119.50000000000001</v>
      </c>
      <c r="K6" s="45">
        <f t="shared" si="2"/>
        <v>134.4</v>
      </c>
      <c r="L6" s="45">
        <f aca="true" t="shared" si="15" ref="L6:L69">K6/1.2</f>
        <v>112.00000000000001</v>
      </c>
      <c r="M6" s="45">
        <f t="shared" si="3"/>
        <v>135.6</v>
      </c>
      <c r="N6" s="45">
        <f aca="true" t="shared" si="16" ref="N6:N69">M6/1.2</f>
        <v>113</v>
      </c>
      <c r="O6" s="45">
        <f t="shared" si="4"/>
        <v>136.79999999999998</v>
      </c>
      <c r="P6" s="45">
        <f aca="true" t="shared" si="17" ref="P6:P69">O6/1.2</f>
        <v>113.99999999999999</v>
      </c>
      <c r="Q6" s="45">
        <f t="shared" si="5"/>
        <v>140.7</v>
      </c>
      <c r="R6" s="45">
        <f aca="true" t="shared" si="18" ref="R6:R69">Q6/1.2</f>
        <v>117.25</v>
      </c>
      <c r="S6" s="45">
        <f t="shared" si="6"/>
        <v>131.7</v>
      </c>
      <c r="T6" s="45">
        <f aca="true" t="shared" si="19" ref="T6:T69">S6/1.2</f>
        <v>109.75</v>
      </c>
      <c r="U6" s="45">
        <f t="shared" si="7"/>
        <v>139.5</v>
      </c>
      <c r="V6" s="45">
        <f aca="true" t="shared" si="20" ref="V6:V69">U6/1.2</f>
        <v>116.25</v>
      </c>
      <c r="W6" s="45">
        <f t="shared" si="8"/>
        <v>146.1</v>
      </c>
      <c r="X6" s="45">
        <f aca="true" t="shared" si="21" ref="X6:X69">W6/1.2</f>
        <v>121.75</v>
      </c>
      <c r="Y6" s="45">
        <f t="shared" si="9"/>
        <v>150</v>
      </c>
      <c r="Z6" s="45">
        <f aca="true" t="shared" si="22" ref="Z6:Z69">Y6/1.2</f>
        <v>125</v>
      </c>
      <c r="AA6" s="45">
        <f t="shared" si="10"/>
        <v>142.2</v>
      </c>
      <c r="AB6" s="45">
        <f aca="true" t="shared" si="23" ref="AB6:AB69">AA6/1.2</f>
        <v>118.5</v>
      </c>
    </row>
    <row r="7" spans="1:28" s="50" customFormat="1" ht="21">
      <c r="A7" s="44"/>
      <c r="B7" s="45" t="s">
        <v>238</v>
      </c>
      <c r="C7" s="46" t="s">
        <v>236</v>
      </c>
      <c r="D7" s="45">
        <v>159</v>
      </c>
      <c r="E7" s="47">
        <f t="shared" si="11"/>
        <v>214.65</v>
      </c>
      <c r="F7" s="45">
        <f t="shared" si="12"/>
        <v>163.79999999999998</v>
      </c>
      <c r="G7" s="48">
        <f t="shared" si="0"/>
        <v>173.7</v>
      </c>
      <c r="H7" s="49">
        <f t="shared" si="13"/>
        <v>144.75</v>
      </c>
      <c r="I7" s="45">
        <f t="shared" si="1"/>
        <v>180.29999999999998</v>
      </c>
      <c r="J7" s="45">
        <f t="shared" si="14"/>
        <v>150.25</v>
      </c>
      <c r="K7" s="45">
        <f t="shared" si="2"/>
        <v>168.9</v>
      </c>
      <c r="L7" s="45">
        <f t="shared" si="15"/>
        <v>140.75</v>
      </c>
      <c r="M7" s="45">
        <f t="shared" si="3"/>
        <v>170.4</v>
      </c>
      <c r="N7" s="45">
        <f t="shared" si="16"/>
        <v>142</v>
      </c>
      <c r="O7" s="45">
        <f t="shared" si="4"/>
        <v>172.2</v>
      </c>
      <c r="P7" s="45">
        <f t="shared" si="17"/>
        <v>143.5</v>
      </c>
      <c r="Q7" s="45">
        <f t="shared" si="5"/>
        <v>177</v>
      </c>
      <c r="R7" s="45">
        <f t="shared" si="18"/>
        <v>147.5</v>
      </c>
      <c r="S7" s="45">
        <f t="shared" si="6"/>
        <v>165.6</v>
      </c>
      <c r="T7" s="45">
        <f t="shared" si="19"/>
        <v>138</v>
      </c>
      <c r="U7" s="45">
        <f t="shared" si="7"/>
        <v>175.5</v>
      </c>
      <c r="V7" s="45">
        <f t="shared" si="20"/>
        <v>146.25</v>
      </c>
      <c r="W7" s="45">
        <f t="shared" si="8"/>
        <v>183.6</v>
      </c>
      <c r="X7" s="45">
        <f t="shared" si="21"/>
        <v>153</v>
      </c>
      <c r="Y7" s="45">
        <f t="shared" si="9"/>
        <v>188.4</v>
      </c>
      <c r="Z7" s="45">
        <f t="shared" si="22"/>
        <v>157</v>
      </c>
      <c r="AA7" s="45">
        <f t="shared" si="10"/>
        <v>178.79999999999998</v>
      </c>
      <c r="AB7" s="45">
        <f t="shared" si="23"/>
        <v>149</v>
      </c>
    </row>
    <row r="8" spans="1:28" s="50" customFormat="1" ht="21">
      <c r="A8" s="44"/>
      <c r="B8" s="45" t="s">
        <v>239</v>
      </c>
      <c r="C8" s="46" t="s">
        <v>236</v>
      </c>
      <c r="D8" s="45">
        <v>170.7</v>
      </c>
      <c r="E8" s="47">
        <f t="shared" si="11"/>
        <v>230.45000000000002</v>
      </c>
      <c r="F8" s="45">
        <f t="shared" si="12"/>
        <v>175.79999999999998</v>
      </c>
      <c r="G8" s="48">
        <f t="shared" si="0"/>
        <v>186.6</v>
      </c>
      <c r="H8" s="49">
        <f t="shared" si="13"/>
        <v>155.5</v>
      </c>
      <c r="I8" s="45">
        <f t="shared" si="1"/>
        <v>193.5</v>
      </c>
      <c r="J8" s="45">
        <f t="shared" si="14"/>
        <v>161.25</v>
      </c>
      <c r="K8" s="45">
        <f t="shared" si="2"/>
        <v>181.2</v>
      </c>
      <c r="L8" s="45">
        <f t="shared" si="15"/>
        <v>151</v>
      </c>
      <c r="M8" s="45">
        <f t="shared" si="3"/>
        <v>183</v>
      </c>
      <c r="N8" s="45">
        <f t="shared" si="16"/>
        <v>152.5</v>
      </c>
      <c r="O8" s="45">
        <f t="shared" si="4"/>
        <v>184.79999999999998</v>
      </c>
      <c r="P8" s="45">
        <f t="shared" si="17"/>
        <v>154</v>
      </c>
      <c r="Q8" s="45">
        <f t="shared" si="5"/>
        <v>189.9</v>
      </c>
      <c r="R8" s="45">
        <f t="shared" si="18"/>
        <v>158.25</v>
      </c>
      <c r="S8" s="45">
        <f t="shared" si="6"/>
        <v>177.6</v>
      </c>
      <c r="T8" s="45">
        <f t="shared" si="19"/>
        <v>148</v>
      </c>
      <c r="U8" s="45">
        <f t="shared" si="7"/>
        <v>188.4</v>
      </c>
      <c r="V8" s="45">
        <f t="shared" si="20"/>
        <v>157</v>
      </c>
      <c r="W8" s="45">
        <f t="shared" si="8"/>
        <v>197.1</v>
      </c>
      <c r="X8" s="45">
        <f t="shared" si="21"/>
        <v>164.25</v>
      </c>
      <c r="Y8" s="45">
        <f t="shared" si="9"/>
        <v>202.2</v>
      </c>
      <c r="Z8" s="45">
        <f t="shared" si="22"/>
        <v>168.5</v>
      </c>
      <c r="AA8" s="45">
        <f t="shared" si="10"/>
        <v>191.7</v>
      </c>
      <c r="AB8" s="45">
        <f t="shared" si="23"/>
        <v>159.75</v>
      </c>
    </row>
    <row r="9" spans="1:28" s="50" customFormat="1" ht="21">
      <c r="A9" s="44"/>
      <c r="B9" s="45" t="s">
        <v>240</v>
      </c>
      <c r="C9" s="46" t="s">
        <v>236</v>
      </c>
      <c r="D9" s="45">
        <v>199.2</v>
      </c>
      <c r="E9" s="47">
        <f t="shared" si="11"/>
        <v>268.95</v>
      </c>
      <c r="F9" s="45">
        <f t="shared" si="12"/>
        <v>205.2</v>
      </c>
      <c r="G9" s="48">
        <f t="shared" si="0"/>
        <v>217.79999999999998</v>
      </c>
      <c r="H9" s="49">
        <f t="shared" si="13"/>
        <v>181.5</v>
      </c>
      <c r="I9" s="45">
        <f t="shared" si="1"/>
        <v>225.9</v>
      </c>
      <c r="J9" s="45">
        <f t="shared" si="14"/>
        <v>188.25</v>
      </c>
      <c r="K9" s="45">
        <f t="shared" si="2"/>
        <v>211.5</v>
      </c>
      <c r="L9" s="45">
        <f t="shared" si="15"/>
        <v>176.25</v>
      </c>
      <c r="M9" s="45">
        <f t="shared" si="3"/>
        <v>213.6</v>
      </c>
      <c r="N9" s="45">
        <f t="shared" si="16"/>
        <v>178</v>
      </c>
      <c r="O9" s="45">
        <f t="shared" si="4"/>
        <v>215.7</v>
      </c>
      <c r="P9" s="45">
        <f t="shared" si="17"/>
        <v>179.75</v>
      </c>
      <c r="Q9" s="45">
        <f t="shared" si="5"/>
        <v>221.7</v>
      </c>
      <c r="R9" s="45">
        <f t="shared" si="18"/>
        <v>184.75</v>
      </c>
      <c r="S9" s="45">
        <f t="shared" si="6"/>
        <v>207.29999999999998</v>
      </c>
      <c r="T9" s="45">
        <f t="shared" si="19"/>
        <v>172.75</v>
      </c>
      <c r="U9" s="45">
        <f t="shared" si="7"/>
        <v>219.6</v>
      </c>
      <c r="V9" s="45">
        <f t="shared" si="20"/>
        <v>183</v>
      </c>
      <c r="W9" s="45">
        <f t="shared" si="8"/>
        <v>230.1</v>
      </c>
      <c r="X9" s="45">
        <f t="shared" si="21"/>
        <v>191.75</v>
      </c>
      <c r="Y9" s="45">
        <f t="shared" si="9"/>
        <v>236.1</v>
      </c>
      <c r="Z9" s="45">
        <f t="shared" si="22"/>
        <v>196.75</v>
      </c>
      <c r="AA9" s="45">
        <f t="shared" si="10"/>
        <v>223.79999999999998</v>
      </c>
      <c r="AB9" s="45">
        <f t="shared" si="23"/>
        <v>186.5</v>
      </c>
    </row>
    <row r="10" spans="1:28" s="50" customFormat="1" ht="21">
      <c r="A10" s="44"/>
      <c r="B10" s="45" t="s">
        <v>241</v>
      </c>
      <c r="C10" s="46" t="s">
        <v>236</v>
      </c>
      <c r="D10" s="45">
        <v>212.1</v>
      </c>
      <c r="E10" s="47">
        <f t="shared" si="11"/>
        <v>286.35</v>
      </c>
      <c r="F10" s="45">
        <f t="shared" si="12"/>
        <v>218.4</v>
      </c>
      <c r="G10" s="48">
        <f t="shared" si="0"/>
        <v>231.6</v>
      </c>
      <c r="H10" s="49">
        <f t="shared" si="13"/>
        <v>193</v>
      </c>
      <c r="I10" s="45">
        <f t="shared" si="1"/>
        <v>240.29999999999998</v>
      </c>
      <c r="J10" s="45">
        <f t="shared" si="14"/>
        <v>200.25</v>
      </c>
      <c r="K10" s="45">
        <f t="shared" si="2"/>
        <v>225</v>
      </c>
      <c r="L10" s="45">
        <f t="shared" si="15"/>
        <v>187.5</v>
      </c>
      <c r="M10" s="45">
        <f t="shared" si="3"/>
        <v>227.4</v>
      </c>
      <c r="N10" s="45">
        <f t="shared" si="16"/>
        <v>189.5</v>
      </c>
      <c r="O10" s="45">
        <f t="shared" si="4"/>
        <v>229.5</v>
      </c>
      <c r="P10" s="45">
        <f t="shared" si="17"/>
        <v>191.25</v>
      </c>
      <c r="Q10" s="45">
        <f t="shared" si="5"/>
        <v>236.1</v>
      </c>
      <c r="R10" s="45">
        <f t="shared" si="18"/>
        <v>196.75</v>
      </c>
      <c r="S10" s="45">
        <f t="shared" si="6"/>
        <v>220.79999999999998</v>
      </c>
      <c r="T10" s="45">
        <f t="shared" si="19"/>
        <v>184</v>
      </c>
      <c r="U10" s="45">
        <f t="shared" si="7"/>
        <v>233.7</v>
      </c>
      <c r="V10" s="45">
        <f t="shared" si="20"/>
        <v>194.75</v>
      </c>
      <c r="W10" s="45">
        <f t="shared" si="8"/>
        <v>244.79999999999998</v>
      </c>
      <c r="X10" s="45">
        <f t="shared" si="21"/>
        <v>204</v>
      </c>
      <c r="Y10" s="45">
        <f t="shared" si="9"/>
        <v>251.39999999999998</v>
      </c>
      <c r="Z10" s="45">
        <f t="shared" si="22"/>
        <v>209.5</v>
      </c>
      <c r="AA10" s="45">
        <f t="shared" si="10"/>
        <v>238.2</v>
      </c>
      <c r="AB10" s="45">
        <f t="shared" si="23"/>
        <v>198.5</v>
      </c>
    </row>
    <row r="11" spans="1:28" s="50" customFormat="1" ht="21">
      <c r="A11" s="44"/>
      <c r="B11" s="45" t="s">
        <v>242</v>
      </c>
      <c r="C11" s="46" t="s">
        <v>236</v>
      </c>
      <c r="D11" s="45">
        <v>302.4</v>
      </c>
      <c r="E11" s="47">
        <f t="shared" si="11"/>
        <v>408.25</v>
      </c>
      <c r="F11" s="45">
        <f t="shared" si="12"/>
        <v>311.4</v>
      </c>
      <c r="G11" s="48">
        <f t="shared" si="0"/>
        <v>330.3</v>
      </c>
      <c r="H11" s="49">
        <f t="shared" si="13"/>
        <v>275.25</v>
      </c>
      <c r="I11" s="45">
        <f t="shared" si="1"/>
        <v>342.59999999999997</v>
      </c>
      <c r="J11" s="45">
        <f t="shared" si="14"/>
        <v>285.5</v>
      </c>
      <c r="K11" s="45">
        <f t="shared" si="2"/>
        <v>321</v>
      </c>
      <c r="L11" s="45">
        <f t="shared" si="15"/>
        <v>267.5</v>
      </c>
      <c r="M11" s="45">
        <f t="shared" si="3"/>
        <v>324</v>
      </c>
      <c r="N11" s="45">
        <f t="shared" si="16"/>
        <v>270</v>
      </c>
      <c r="O11" s="45">
        <f t="shared" si="4"/>
        <v>327</v>
      </c>
      <c r="P11" s="45">
        <f t="shared" si="17"/>
        <v>272.5</v>
      </c>
      <c r="Q11" s="45">
        <f t="shared" si="5"/>
        <v>336.59999999999997</v>
      </c>
      <c r="R11" s="45">
        <f t="shared" si="18"/>
        <v>280.5</v>
      </c>
      <c r="S11" s="45">
        <f t="shared" si="6"/>
        <v>314.7</v>
      </c>
      <c r="T11" s="45">
        <f t="shared" si="19"/>
        <v>262.25</v>
      </c>
      <c r="U11" s="45">
        <f t="shared" si="7"/>
        <v>333.3</v>
      </c>
      <c r="V11" s="45">
        <f t="shared" si="20"/>
        <v>277.75</v>
      </c>
      <c r="W11" s="45">
        <f t="shared" si="8"/>
        <v>348.9</v>
      </c>
      <c r="X11" s="45">
        <f t="shared" si="21"/>
        <v>290.75</v>
      </c>
      <c r="Y11" s="45">
        <f t="shared" si="9"/>
        <v>358.2</v>
      </c>
      <c r="Z11" s="45">
        <f t="shared" si="22"/>
        <v>298.5</v>
      </c>
      <c r="AA11" s="45">
        <f t="shared" si="10"/>
        <v>339.59999999999997</v>
      </c>
      <c r="AB11" s="45">
        <f t="shared" si="23"/>
        <v>283</v>
      </c>
    </row>
    <row r="12" spans="1:28" s="50" customFormat="1" ht="21">
      <c r="A12" s="44"/>
      <c r="B12" s="45" t="s">
        <v>243</v>
      </c>
      <c r="C12" s="46" t="s">
        <v>236</v>
      </c>
      <c r="D12" s="45">
        <v>316.8</v>
      </c>
      <c r="E12" s="47">
        <f t="shared" si="11"/>
        <v>427.70000000000005</v>
      </c>
      <c r="F12" s="45">
        <f t="shared" si="12"/>
        <v>326.4</v>
      </c>
      <c r="G12" s="48">
        <f t="shared" si="0"/>
        <v>346.2</v>
      </c>
      <c r="H12" s="49">
        <f t="shared" si="13"/>
        <v>288.5</v>
      </c>
      <c r="I12" s="45">
        <f t="shared" si="1"/>
        <v>359.09999999999997</v>
      </c>
      <c r="J12" s="45">
        <f t="shared" si="14"/>
        <v>299.25</v>
      </c>
      <c r="K12" s="45">
        <f t="shared" si="2"/>
        <v>336.3</v>
      </c>
      <c r="L12" s="45">
        <f t="shared" si="15"/>
        <v>280.25</v>
      </c>
      <c r="M12" s="45">
        <f t="shared" si="3"/>
        <v>339.59999999999997</v>
      </c>
      <c r="N12" s="45">
        <f t="shared" si="16"/>
        <v>283</v>
      </c>
      <c r="O12" s="45">
        <f t="shared" si="4"/>
        <v>342.9</v>
      </c>
      <c r="P12" s="45">
        <f t="shared" si="17"/>
        <v>285.75</v>
      </c>
      <c r="Q12" s="45">
        <f t="shared" si="5"/>
        <v>352.8</v>
      </c>
      <c r="R12" s="45">
        <f t="shared" si="18"/>
        <v>294</v>
      </c>
      <c r="S12" s="45">
        <f t="shared" si="6"/>
        <v>329.7</v>
      </c>
      <c r="T12" s="45">
        <f t="shared" si="19"/>
        <v>274.75</v>
      </c>
      <c r="U12" s="45">
        <f t="shared" si="7"/>
        <v>349.5</v>
      </c>
      <c r="V12" s="45">
        <f t="shared" si="20"/>
        <v>291.25</v>
      </c>
      <c r="W12" s="45">
        <f t="shared" si="8"/>
        <v>365.7</v>
      </c>
      <c r="X12" s="45">
        <f t="shared" si="21"/>
        <v>304.75</v>
      </c>
      <c r="Y12" s="45">
        <f t="shared" si="9"/>
        <v>375.59999999999997</v>
      </c>
      <c r="Z12" s="45">
        <f t="shared" si="22"/>
        <v>313</v>
      </c>
      <c r="AA12" s="45">
        <f t="shared" si="10"/>
        <v>355.8</v>
      </c>
      <c r="AB12" s="45">
        <f t="shared" si="23"/>
        <v>296.5</v>
      </c>
    </row>
    <row r="13" spans="1:28" s="50" customFormat="1" ht="21">
      <c r="A13" s="44"/>
      <c r="B13" s="45" t="s">
        <v>244</v>
      </c>
      <c r="C13" s="46" t="s">
        <v>236</v>
      </c>
      <c r="D13" s="45">
        <v>179.4</v>
      </c>
      <c r="E13" s="47">
        <f t="shared" si="11"/>
        <v>242.20000000000002</v>
      </c>
      <c r="F13" s="45">
        <f t="shared" si="12"/>
        <v>184.79999999999998</v>
      </c>
      <c r="G13" s="48">
        <f t="shared" si="0"/>
        <v>195.9</v>
      </c>
      <c r="H13" s="49">
        <f t="shared" si="13"/>
        <v>163.25</v>
      </c>
      <c r="I13" s="45">
        <f t="shared" si="1"/>
        <v>203.4</v>
      </c>
      <c r="J13" s="45">
        <f t="shared" si="14"/>
        <v>169.5</v>
      </c>
      <c r="K13" s="45">
        <f t="shared" si="2"/>
        <v>190.5</v>
      </c>
      <c r="L13" s="45">
        <f t="shared" si="15"/>
        <v>158.75</v>
      </c>
      <c r="M13" s="45">
        <f t="shared" si="3"/>
        <v>192.29999999999998</v>
      </c>
      <c r="N13" s="45">
        <f t="shared" si="16"/>
        <v>160.25</v>
      </c>
      <c r="O13" s="45">
        <f t="shared" si="4"/>
        <v>194.1</v>
      </c>
      <c r="P13" s="45">
        <f t="shared" si="17"/>
        <v>161.75</v>
      </c>
      <c r="Q13" s="45">
        <f t="shared" si="5"/>
        <v>199.79999999999998</v>
      </c>
      <c r="R13" s="45">
        <f t="shared" si="18"/>
        <v>166.5</v>
      </c>
      <c r="S13" s="45">
        <f t="shared" si="6"/>
        <v>186.9</v>
      </c>
      <c r="T13" s="45">
        <f t="shared" si="19"/>
        <v>155.75</v>
      </c>
      <c r="U13" s="45">
        <f t="shared" si="7"/>
        <v>198</v>
      </c>
      <c r="V13" s="45">
        <f t="shared" si="20"/>
        <v>165</v>
      </c>
      <c r="W13" s="45">
        <f t="shared" si="8"/>
        <v>207</v>
      </c>
      <c r="X13" s="45">
        <f t="shared" si="21"/>
        <v>172.5</v>
      </c>
      <c r="Y13" s="45">
        <f t="shared" si="9"/>
        <v>212.7</v>
      </c>
      <c r="Z13" s="45">
        <f t="shared" si="22"/>
        <v>177.25</v>
      </c>
      <c r="AA13" s="45">
        <f t="shared" si="10"/>
        <v>201.6</v>
      </c>
      <c r="AB13" s="45">
        <f t="shared" si="23"/>
        <v>168</v>
      </c>
    </row>
    <row r="14" spans="1:28" s="50" customFormat="1" ht="21">
      <c r="A14" s="44"/>
      <c r="B14" s="45" t="s">
        <v>245</v>
      </c>
      <c r="C14" s="46" t="s">
        <v>236</v>
      </c>
      <c r="D14" s="45">
        <v>218.4</v>
      </c>
      <c r="E14" s="47">
        <f t="shared" si="11"/>
        <v>294.85</v>
      </c>
      <c r="F14" s="45">
        <f t="shared" si="12"/>
        <v>225</v>
      </c>
      <c r="G14" s="48">
        <f t="shared" si="0"/>
        <v>238.5</v>
      </c>
      <c r="H14" s="49">
        <f t="shared" si="13"/>
        <v>198.75</v>
      </c>
      <c r="I14" s="45">
        <f t="shared" si="1"/>
        <v>247.5</v>
      </c>
      <c r="J14" s="45">
        <f t="shared" si="14"/>
        <v>206.25</v>
      </c>
      <c r="K14" s="45">
        <f t="shared" si="2"/>
        <v>231.89999999999998</v>
      </c>
      <c r="L14" s="45">
        <f t="shared" si="15"/>
        <v>193.25</v>
      </c>
      <c r="M14" s="45">
        <f t="shared" si="3"/>
        <v>234</v>
      </c>
      <c r="N14" s="45">
        <f t="shared" si="16"/>
        <v>195</v>
      </c>
      <c r="O14" s="45">
        <f t="shared" si="4"/>
        <v>236.39999999999998</v>
      </c>
      <c r="P14" s="45">
        <f t="shared" si="17"/>
        <v>197</v>
      </c>
      <c r="Q14" s="45">
        <f t="shared" si="5"/>
        <v>243</v>
      </c>
      <c r="R14" s="45">
        <f t="shared" si="18"/>
        <v>202.5</v>
      </c>
      <c r="S14" s="45">
        <f t="shared" si="6"/>
        <v>227.4</v>
      </c>
      <c r="T14" s="45">
        <f t="shared" si="19"/>
        <v>189.5</v>
      </c>
      <c r="U14" s="45">
        <f t="shared" si="7"/>
        <v>240.89999999999998</v>
      </c>
      <c r="V14" s="45">
        <f t="shared" si="20"/>
        <v>200.75</v>
      </c>
      <c r="W14" s="45">
        <f t="shared" si="8"/>
        <v>252</v>
      </c>
      <c r="X14" s="45">
        <f t="shared" si="21"/>
        <v>210</v>
      </c>
      <c r="Y14" s="45">
        <f t="shared" si="9"/>
        <v>258.9</v>
      </c>
      <c r="Z14" s="45">
        <f t="shared" si="22"/>
        <v>215.75</v>
      </c>
      <c r="AA14" s="45">
        <f t="shared" si="10"/>
        <v>245.39999999999998</v>
      </c>
      <c r="AB14" s="45">
        <f t="shared" si="23"/>
        <v>204.5</v>
      </c>
    </row>
    <row r="15" spans="1:28" s="50" customFormat="1" ht="21">
      <c r="A15" s="44"/>
      <c r="B15" s="45" t="s">
        <v>246</v>
      </c>
      <c r="C15" s="46" t="s">
        <v>236</v>
      </c>
      <c r="D15" s="45">
        <v>135</v>
      </c>
      <c r="E15" s="47">
        <f t="shared" si="11"/>
        <v>182.25</v>
      </c>
      <c r="F15" s="45">
        <f t="shared" si="12"/>
        <v>139.2</v>
      </c>
      <c r="G15" s="48">
        <f t="shared" si="0"/>
        <v>147.6</v>
      </c>
      <c r="H15" s="49">
        <f t="shared" si="13"/>
        <v>123</v>
      </c>
      <c r="I15" s="45">
        <f t="shared" si="1"/>
        <v>153.29999999999998</v>
      </c>
      <c r="J15" s="45">
        <f t="shared" si="14"/>
        <v>127.74999999999999</v>
      </c>
      <c r="K15" s="45">
        <f t="shared" si="2"/>
        <v>143.4</v>
      </c>
      <c r="L15" s="45">
        <f t="shared" si="15"/>
        <v>119.50000000000001</v>
      </c>
      <c r="M15" s="45">
        <f t="shared" si="3"/>
        <v>144.9</v>
      </c>
      <c r="N15" s="45">
        <f t="shared" si="16"/>
        <v>120.75000000000001</v>
      </c>
      <c r="O15" s="45">
        <f t="shared" si="4"/>
        <v>146.4</v>
      </c>
      <c r="P15" s="45">
        <f t="shared" si="17"/>
        <v>122.00000000000001</v>
      </c>
      <c r="Q15" s="45">
        <f t="shared" si="5"/>
        <v>150.6</v>
      </c>
      <c r="R15" s="45">
        <f t="shared" si="18"/>
        <v>125.5</v>
      </c>
      <c r="S15" s="45">
        <f t="shared" si="6"/>
        <v>140.7</v>
      </c>
      <c r="T15" s="45">
        <f t="shared" si="19"/>
        <v>117.25</v>
      </c>
      <c r="U15" s="45">
        <f t="shared" si="7"/>
        <v>149.1</v>
      </c>
      <c r="V15" s="45">
        <f t="shared" si="20"/>
        <v>124.25</v>
      </c>
      <c r="W15" s="45">
        <f t="shared" si="8"/>
        <v>156</v>
      </c>
      <c r="X15" s="45">
        <f t="shared" si="21"/>
        <v>130</v>
      </c>
      <c r="Y15" s="45">
        <f t="shared" si="9"/>
        <v>160.2</v>
      </c>
      <c r="Z15" s="45">
        <f t="shared" si="22"/>
        <v>133.5</v>
      </c>
      <c r="AA15" s="45">
        <f t="shared" si="10"/>
        <v>151.79999999999998</v>
      </c>
      <c r="AB15" s="45">
        <f t="shared" si="23"/>
        <v>126.49999999999999</v>
      </c>
    </row>
    <row r="16" spans="1:28" s="50" customFormat="1" ht="21">
      <c r="A16" s="44"/>
      <c r="B16" s="45" t="s">
        <v>247</v>
      </c>
      <c r="C16" s="46" t="s">
        <v>236</v>
      </c>
      <c r="D16" s="45">
        <v>146.7</v>
      </c>
      <c r="E16" s="47">
        <f t="shared" si="11"/>
        <v>198.05</v>
      </c>
      <c r="F16" s="45">
        <f t="shared" si="12"/>
        <v>151.2</v>
      </c>
      <c r="G16" s="48">
        <f t="shared" si="0"/>
        <v>160.5</v>
      </c>
      <c r="H16" s="49">
        <f t="shared" si="13"/>
        <v>133.75</v>
      </c>
      <c r="I16" s="45">
        <f t="shared" si="1"/>
        <v>166.5</v>
      </c>
      <c r="J16" s="45">
        <f t="shared" si="14"/>
        <v>138.75</v>
      </c>
      <c r="K16" s="45">
        <f t="shared" si="2"/>
        <v>156</v>
      </c>
      <c r="L16" s="45">
        <f t="shared" si="15"/>
        <v>130</v>
      </c>
      <c r="M16" s="45">
        <f t="shared" si="3"/>
        <v>157.5</v>
      </c>
      <c r="N16" s="45">
        <f t="shared" si="16"/>
        <v>131.25</v>
      </c>
      <c r="O16" s="45">
        <f t="shared" si="4"/>
        <v>159</v>
      </c>
      <c r="P16" s="45">
        <f t="shared" si="17"/>
        <v>132.5</v>
      </c>
      <c r="Q16" s="45">
        <f t="shared" si="5"/>
        <v>163.5</v>
      </c>
      <c r="R16" s="45">
        <f t="shared" si="18"/>
        <v>136.25</v>
      </c>
      <c r="S16" s="45">
        <f t="shared" si="6"/>
        <v>153</v>
      </c>
      <c r="T16" s="45">
        <f t="shared" si="19"/>
        <v>127.5</v>
      </c>
      <c r="U16" s="45">
        <f t="shared" si="7"/>
        <v>162</v>
      </c>
      <c r="V16" s="45">
        <f t="shared" si="20"/>
        <v>135</v>
      </c>
      <c r="W16" s="45">
        <f t="shared" si="8"/>
        <v>169.5</v>
      </c>
      <c r="X16" s="45">
        <f t="shared" si="21"/>
        <v>141.25</v>
      </c>
      <c r="Y16" s="45">
        <f t="shared" si="9"/>
        <v>174</v>
      </c>
      <c r="Z16" s="45">
        <f t="shared" si="22"/>
        <v>145</v>
      </c>
      <c r="AA16" s="45">
        <f t="shared" si="10"/>
        <v>165</v>
      </c>
      <c r="AB16" s="45">
        <f t="shared" si="23"/>
        <v>137.5</v>
      </c>
    </row>
    <row r="17" spans="1:28" s="50" customFormat="1" ht="21">
      <c r="A17" s="44"/>
      <c r="B17" s="45" t="s">
        <v>248</v>
      </c>
      <c r="C17" s="46" t="s">
        <v>236</v>
      </c>
      <c r="D17" s="45">
        <v>182.4</v>
      </c>
      <c r="E17" s="47">
        <f t="shared" si="11"/>
        <v>246.25</v>
      </c>
      <c r="F17" s="45">
        <f t="shared" si="12"/>
        <v>187.79999999999998</v>
      </c>
      <c r="G17" s="48">
        <f t="shared" si="0"/>
        <v>199.2</v>
      </c>
      <c r="H17" s="49">
        <f t="shared" si="13"/>
        <v>166</v>
      </c>
      <c r="I17" s="45">
        <f t="shared" si="1"/>
        <v>206.7</v>
      </c>
      <c r="J17" s="45">
        <f t="shared" si="14"/>
        <v>172.25</v>
      </c>
      <c r="K17" s="45">
        <f t="shared" si="2"/>
        <v>193.5</v>
      </c>
      <c r="L17" s="45">
        <f t="shared" si="15"/>
        <v>161.25</v>
      </c>
      <c r="M17" s="45">
        <f t="shared" si="3"/>
        <v>195.6</v>
      </c>
      <c r="N17" s="45">
        <f t="shared" si="16"/>
        <v>163</v>
      </c>
      <c r="O17" s="45">
        <f t="shared" si="4"/>
        <v>197.4</v>
      </c>
      <c r="P17" s="45">
        <f t="shared" si="17"/>
        <v>164.5</v>
      </c>
      <c r="Q17" s="45">
        <f t="shared" si="5"/>
        <v>203.1</v>
      </c>
      <c r="R17" s="45">
        <f t="shared" si="18"/>
        <v>169.25</v>
      </c>
      <c r="S17" s="45">
        <f t="shared" si="6"/>
        <v>189.9</v>
      </c>
      <c r="T17" s="45">
        <f t="shared" si="19"/>
        <v>158.25</v>
      </c>
      <c r="U17" s="45">
        <f t="shared" si="7"/>
        <v>201</v>
      </c>
      <c r="V17" s="45">
        <f t="shared" si="20"/>
        <v>167.5</v>
      </c>
      <c r="W17" s="45">
        <f t="shared" si="8"/>
        <v>210.6</v>
      </c>
      <c r="X17" s="45">
        <f t="shared" si="21"/>
        <v>175.5</v>
      </c>
      <c r="Y17" s="45">
        <f t="shared" si="9"/>
        <v>216</v>
      </c>
      <c r="Z17" s="45">
        <f t="shared" si="22"/>
        <v>180</v>
      </c>
      <c r="AA17" s="45">
        <f t="shared" si="10"/>
        <v>204.9</v>
      </c>
      <c r="AB17" s="45">
        <f t="shared" si="23"/>
        <v>170.75</v>
      </c>
    </row>
    <row r="18" spans="1:28" s="50" customFormat="1" ht="21">
      <c r="A18" s="44"/>
      <c r="B18" s="45" t="s">
        <v>249</v>
      </c>
      <c r="C18" s="46" t="s">
        <v>236</v>
      </c>
      <c r="D18" s="45">
        <v>195.3</v>
      </c>
      <c r="E18" s="47">
        <f t="shared" si="11"/>
        <v>263.7</v>
      </c>
      <c r="F18" s="45">
        <f t="shared" si="12"/>
        <v>201</v>
      </c>
      <c r="G18" s="48">
        <f t="shared" si="0"/>
        <v>213.29999999999998</v>
      </c>
      <c r="H18" s="49">
        <f t="shared" si="13"/>
        <v>177.75</v>
      </c>
      <c r="I18" s="45">
        <f t="shared" si="1"/>
        <v>221.1</v>
      </c>
      <c r="J18" s="45">
        <f t="shared" si="14"/>
        <v>184.25</v>
      </c>
      <c r="K18" s="45">
        <f t="shared" si="2"/>
        <v>207.29999999999998</v>
      </c>
      <c r="L18" s="45">
        <f t="shared" si="15"/>
        <v>172.75</v>
      </c>
      <c r="M18" s="45">
        <f t="shared" si="3"/>
        <v>209.1</v>
      </c>
      <c r="N18" s="45">
        <f t="shared" si="16"/>
        <v>174.25</v>
      </c>
      <c r="O18" s="45">
        <f t="shared" si="4"/>
        <v>211.2</v>
      </c>
      <c r="P18" s="45">
        <f t="shared" si="17"/>
        <v>176</v>
      </c>
      <c r="Q18" s="45">
        <f t="shared" si="5"/>
        <v>217.2</v>
      </c>
      <c r="R18" s="45">
        <f t="shared" si="18"/>
        <v>181</v>
      </c>
      <c r="S18" s="45">
        <f t="shared" si="6"/>
        <v>203.1</v>
      </c>
      <c r="T18" s="45">
        <f t="shared" si="19"/>
        <v>169.25</v>
      </c>
      <c r="U18" s="45">
        <f t="shared" si="7"/>
        <v>215.1</v>
      </c>
      <c r="V18" s="45">
        <f t="shared" si="20"/>
        <v>179.25</v>
      </c>
      <c r="W18" s="45">
        <f t="shared" si="8"/>
        <v>225.29999999999998</v>
      </c>
      <c r="X18" s="45">
        <f t="shared" si="21"/>
        <v>187.75</v>
      </c>
      <c r="Y18" s="45">
        <f t="shared" si="9"/>
        <v>231.29999999999998</v>
      </c>
      <c r="Z18" s="45">
        <f t="shared" si="22"/>
        <v>192.75</v>
      </c>
      <c r="AA18" s="45">
        <f t="shared" si="10"/>
        <v>219.29999999999998</v>
      </c>
      <c r="AB18" s="45">
        <f t="shared" si="23"/>
        <v>182.75</v>
      </c>
    </row>
    <row r="19" spans="1:28" s="50" customFormat="1" ht="21">
      <c r="A19" s="44"/>
      <c r="B19" s="45" t="s">
        <v>250</v>
      </c>
      <c r="C19" s="46" t="s">
        <v>251</v>
      </c>
      <c r="D19" s="45">
        <v>228.6</v>
      </c>
      <c r="E19" s="47">
        <f t="shared" si="11"/>
        <v>308.65000000000003</v>
      </c>
      <c r="F19" s="45">
        <f t="shared" si="12"/>
        <v>235.2</v>
      </c>
      <c r="G19" s="48">
        <f t="shared" si="0"/>
        <v>249.6</v>
      </c>
      <c r="H19" s="49">
        <f t="shared" si="13"/>
        <v>208</v>
      </c>
      <c r="I19" s="45">
        <f t="shared" si="1"/>
        <v>258.9</v>
      </c>
      <c r="J19" s="45">
        <f t="shared" si="14"/>
        <v>215.75</v>
      </c>
      <c r="K19" s="45">
        <f t="shared" si="2"/>
        <v>242.39999999999998</v>
      </c>
      <c r="L19" s="45">
        <f t="shared" si="15"/>
        <v>202</v>
      </c>
      <c r="M19" s="45">
        <f t="shared" si="3"/>
        <v>244.79999999999998</v>
      </c>
      <c r="N19" s="45">
        <f t="shared" si="16"/>
        <v>204</v>
      </c>
      <c r="O19" s="45">
        <f t="shared" si="4"/>
        <v>247.2</v>
      </c>
      <c r="P19" s="45">
        <f t="shared" si="17"/>
        <v>206</v>
      </c>
      <c r="Q19" s="45">
        <f t="shared" si="5"/>
        <v>254.1</v>
      </c>
      <c r="R19" s="45">
        <f t="shared" si="18"/>
        <v>211.75</v>
      </c>
      <c r="S19" s="45">
        <f t="shared" si="6"/>
        <v>237.6</v>
      </c>
      <c r="T19" s="45">
        <f t="shared" si="19"/>
        <v>198</v>
      </c>
      <c r="U19" s="45">
        <f t="shared" si="7"/>
        <v>251.7</v>
      </c>
      <c r="V19" s="45">
        <f t="shared" si="20"/>
        <v>209.75</v>
      </c>
      <c r="W19" s="45">
        <f t="shared" si="8"/>
        <v>263.7</v>
      </c>
      <c r="X19" s="45">
        <f t="shared" si="21"/>
        <v>219.75</v>
      </c>
      <c r="Y19" s="45">
        <f t="shared" si="9"/>
        <v>270.59999999999997</v>
      </c>
      <c r="Z19" s="45">
        <f t="shared" si="22"/>
        <v>225.49999999999997</v>
      </c>
      <c r="AA19" s="45">
        <f t="shared" si="10"/>
        <v>256.5</v>
      </c>
      <c r="AB19" s="45">
        <f t="shared" si="23"/>
        <v>213.75</v>
      </c>
    </row>
    <row r="20" spans="1:28" s="50" customFormat="1" ht="21">
      <c r="A20" s="44"/>
      <c r="B20" s="45" t="s">
        <v>252</v>
      </c>
      <c r="C20" s="46" t="s">
        <v>251</v>
      </c>
      <c r="D20" s="45">
        <v>287.4</v>
      </c>
      <c r="E20" s="47">
        <f t="shared" si="11"/>
        <v>388</v>
      </c>
      <c r="F20" s="45">
        <f t="shared" si="12"/>
        <v>295.8</v>
      </c>
      <c r="G20" s="48">
        <f t="shared" si="0"/>
        <v>313.8</v>
      </c>
      <c r="H20" s="49">
        <f t="shared" si="13"/>
        <v>261.5</v>
      </c>
      <c r="I20" s="45">
        <f t="shared" si="1"/>
        <v>325.5</v>
      </c>
      <c r="J20" s="45">
        <f t="shared" si="14"/>
        <v>271.25</v>
      </c>
      <c r="K20" s="45">
        <f t="shared" si="2"/>
        <v>304.8</v>
      </c>
      <c r="L20" s="45">
        <f t="shared" si="15"/>
        <v>254.00000000000003</v>
      </c>
      <c r="M20" s="45">
        <f t="shared" si="3"/>
        <v>307.8</v>
      </c>
      <c r="N20" s="45">
        <f t="shared" si="16"/>
        <v>256.5</v>
      </c>
      <c r="O20" s="45">
        <f t="shared" si="4"/>
        <v>310.8</v>
      </c>
      <c r="P20" s="45">
        <f t="shared" si="17"/>
        <v>259</v>
      </c>
      <c r="Q20" s="45">
        <f t="shared" si="5"/>
        <v>319.5</v>
      </c>
      <c r="R20" s="45">
        <f t="shared" si="18"/>
        <v>266.25</v>
      </c>
      <c r="S20" s="45">
        <f t="shared" si="6"/>
        <v>298.8</v>
      </c>
      <c r="T20" s="45">
        <f t="shared" si="19"/>
        <v>249.00000000000003</v>
      </c>
      <c r="U20" s="45">
        <f t="shared" si="7"/>
        <v>316.8</v>
      </c>
      <c r="V20" s="45">
        <f t="shared" si="20"/>
        <v>264</v>
      </c>
      <c r="W20" s="45">
        <f t="shared" si="8"/>
        <v>331.5</v>
      </c>
      <c r="X20" s="45">
        <f t="shared" si="21"/>
        <v>276.25</v>
      </c>
      <c r="Y20" s="45">
        <f t="shared" si="9"/>
        <v>340.2</v>
      </c>
      <c r="Z20" s="45">
        <f t="shared" si="22"/>
        <v>283.5</v>
      </c>
      <c r="AA20" s="45">
        <f t="shared" si="10"/>
        <v>322.5</v>
      </c>
      <c r="AB20" s="45">
        <f t="shared" si="23"/>
        <v>268.75</v>
      </c>
    </row>
    <row r="21" spans="1:28" s="50" customFormat="1" ht="21">
      <c r="A21" s="44"/>
      <c r="B21" s="45" t="s">
        <v>253</v>
      </c>
      <c r="C21" s="46" t="s">
        <v>254</v>
      </c>
      <c r="D21" s="45">
        <v>51.6</v>
      </c>
      <c r="E21" s="47">
        <f t="shared" si="11"/>
        <v>69.7</v>
      </c>
      <c r="F21" s="45">
        <f t="shared" si="12"/>
        <v>53.4</v>
      </c>
      <c r="G21" s="48">
        <f t="shared" si="0"/>
        <v>56.699999999999996</v>
      </c>
      <c r="H21" s="49">
        <f t="shared" si="13"/>
        <v>47.25</v>
      </c>
      <c r="I21" s="45">
        <f t="shared" si="1"/>
        <v>58.8</v>
      </c>
      <c r="J21" s="45">
        <f t="shared" si="14"/>
        <v>49</v>
      </c>
      <c r="K21" s="45">
        <f t="shared" si="2"/>
        <v>55.199999999999996</v>
      </c>
      <c r="L21" s="45">
        <f t="shared" si="15"/>
        <v>46</v>
      </c>
      <c r="M21" s="45">
        <f t="shared" si="3"/>
        <v>55.8</v>
      </c>
      <c r="N21" s="45">
        <f t="shared" si="16"/>
        <v>46.5</v>
      </c>
      <c r="O21" s="45">
        <f t="shared" si="4"/>
        <v>56.1</v>
      </c>
      <c r="P21" s="45">
        <f t="shared" si="17"/>
        <v>46.75</v>
      </c>
      <c r="Q21" s="45">
        <f t="shared" si="5"/>
        <v>57.9</v>
      </c>
      <c r="R21" s="45">
        <f t="shared" si="18"/>
        <v>48.25</v>
      </c>
      <c r="S21" s="45">
        <f t="shared" si="6"/>
        <v>54</v>
      </c>
      <c r="T21" s="45">
        <f t="shared" si="19"/>
        <v>45</v>
      </c>
      <c r="U21" s="45">
        <f t="shared" si="7"/>
        <v>57.3</v>
      </c>
      <c r="V21" s="45">
        <f t="shared" si="20"/>
        <v>47.75</v>
      </c>
      <c r="W21" s="45">
        <f t="shared" si="8"/>
        <v>60</v>
      </c>
      <c r="X21" s="45">
        <f t="shared" si="21"/>
        <v>50</v>
      </c>
      <c r="Y21" s="45">
        <f t="shared" si="9"/>
        <v>61.5</v>
      </c>
      <c r="Z21" s="45">
        <f t="shared" si="22"/>
        <v>51.25</v>
      </c>
      <c r="AA21" s="45">
        <f t="shared" si="10"/>
        <v>58.5</v>
      </c>
      <c r="AB21" s="45">
        <f t="shared" si="23"/>
        <v>48.75</v>
      </c>
    </row>
    <row r="22" spans="1:28" s="50" customFormat="1" ht="21">
      <c r="A22" s="44"/>
      <c r="B22" s="45" t="s">
        <v>255</v>
      </c>
      <c r="C22" s="46" t="s">
        <v>254</v>
      </c>
      <c r="D22" s="45">
        <v>59.1</v>
      </c>
      <c r="E22" s="47">
        <f t="shared" si="11"/>
        <v>79.80000000000001</v>
      </c>
      <c r="F22" s="45">
        <f t="shared" si="12"/>
        <v>60.599999999999994</v>
      </c>
      <c r="G22" s="48">
        <f t="shared" si="0"/>
        <v>64.5</v>
      </c>
      <c r="H22" s="49">
        <f t="shared" si="13"/>
        <v>53.75</v>
      </c>
      <c r="I22" s="45">
        <f t="shared" si="1"/>
        <v>66.89999999999999</v>
      </c>
      <c r="J22" s="45">
        <f t="shared" si="14"/>
        <v>55.74999999999999</v>
      </c>
      <c r="K22" s="45">
        <f t="shared" si="2"/>
        <v>62.699999999999996</v>
      </c>
      <c r="L22" s="45">
        <f t="shared" si="15"/>
        <v>52.25</v>
      </c>
      <c r="M22" s="45">
        <f t="shared" si="3"/>
        <v>63.3</v>
      </c>
      <c r="N22" s="45">
        <f t="shared" si="16"/>
        <v>52.75</v>
      </c>
      <c r="O22" s="45">
        <f t="shared" si="4"/>
        <v>63.9</v>
      </c>
      <c r="P22" s="45">
        <f t="shared" si="17"/>
        <v>53.25</v>
      </c>
      <c r="Q22" s="45">
        <f t="shared" si="5"/>
        <v>65.7</v>
      </c>
      <c r="R22" s="45">
        <f t="shared" si="18"/>
        <v>54.75000000000001</v>
      </c>
      <c r="S22" s="45">
        <f t="shared" si="6"/>
        <v>61.5</v>
      </c>
      <c r="T22" s="45">
        <f t="shared" si="19"/>
        <v>51.25</v>
      </c>
      <c r="U22" s="45">
        <f t="shared" si="7"/>
        <v>65.1</v>
      </c>
      <c r="V22" s="45">
        <f t="shared" si="20"/>
        <v>54.25</v>
      </c>
      <c r="W22" s="45">
        <f t="shared" si="8"/>
        <v>68.1</v>
      </c>
      <c r="X22" s="45">
        <f t="shared" si="21"/>
        <v>56.75</v>
      </c>
      <c r="Y22" s="45">
        <f t="shared" si="9"/>
        <v>69.89999999999999</v>
      </c>
      <c r="Z22" s="45">
        <f t="shared" si="22"/>
        <v>58.24999999999999</v>
      </c>
      <c r="AA22" s="45">
        <f t="shared" si="10"/>
        <v>66.3</v>
      </c>
      <c r="AB22" s="45">
        <f t="shared" si="23"/>
        <v>55.25</v>
      </c>
    </row>
    <row r="23" spans="1:28" s="50" customFormat="1" ht="21">
      <c r="A23" s="44"/>
      <c r="B23" s="45" t="s">
        <v>256</v>
      </c>
      <c r="C23" s="46" t="s">
        <v>254</v>
      </c>
      <c r="D23" s="45">
        <v>117.6</v>
      </c>
      <c r="E23" s="47">
        <f t="shared" si="11"/>
        <v>158.8</v>
      </c>
      <c r="F23" s="45">
        <f t="shared" si="12"/>
        <v>121.19999999999999</v>
      </c>
      <c r="G23" s="48">
        <f t="shared" si="0"/>
        <v>128.7</v>
      </c>
      <c r="H23" s="49">
        <f t="shared" si="13"/>
        <v>107.25</v>
      </c>
      <c r="I23" s="45">
        <f t="shared" si="1"/>
        <v>133.5</v>
      </c>
      <c r="J23" s="45">
        <f t="shared" si="14"/>
        <v>111.25</v>
      </c>
      <c r="K23" s="45">
        <f t="shared" si="2"/>
        <v>125.1</v>
      </c>
      <c r="L23" s="45">
        <f t="shared" si="15"/>
        <v>104.25</v>
      </c>
      <c r="M23" s="45">
        <f t="shared" si="3"/>
        <v>126.3</v>
      </c>
      <c r="N23" s="45">
        <f t="shared" si="16"/>
        <v>105.25</v>
      </c>
      <c r="O23" s="45">
        <f t="shared" si="4"/>
        <v>127.5</v>
      </c>
      <c r="P23" s="45">
        <f t="shared" si="17"/>
        <v>106.25</v>
      </c>
      <c r="Q23" s="45">
        <f t="shared" si="5"/>
        <v>131.1</v>
      </c>
      <c r="R23" s="45">
        <f t="shared" si="18"/>
        <v>109.25</v>
      </c>
      <c r="S23" s="45">
        <f t="shared" si="6"/>
        <v>122.69999999999999</v>
      </c>
      <c r="T23" s="45">
        <f t="shared" si="19"/>
        <v>102.25</v>
      </c>
      <c r="U23" s="45">
        <f t="shared" si="7"/>
        <v>129.9</v>
      </c>
      <c r="V23" s="45">
        <f t="shared" si="20"/>
        <v>108.25000000000001</v>
      </c>
      <c r="W23" s="45">
        <f t="shared" si="8"/>
        <v>135.9</v>
      </c>
      <c r="X23" s="45">
        <f t="shared" si="21"/>
        <v>113.25000000000001</v>
      </c>
      <c r="Y23" s="45">
        <f t="shared" si="9"/>
        <v>139.5</v>
      </c>
      <c r="Z23" s="45">
        <f t="shared" si="22"/>
        <v>116.25</v>
      </c>
      <c r="AA23" s="45">
        <f t="shared" si="10"/>
        <v>132.29999999999998</v>
      </c>
      <c r="AB23" s="45">
        <f t="shared" si="23"/>
        <v>110.24999999999999</v>
      </c>
    </row>
    <row r="24" spans="1:28" s="50" customFormat="1" ht="21">
      <c r="A24" s="44"/>
      <c r="B24" s="45" t="s">
        <v>257</v>
      </c>
      <c r="C24" s="46" t="s">
        <v>254</v>
      </c>
      <c r="D24" s="45">
        <v>129</v>
      </c>
      <c r="E24" s="47">
        <f t="shared" si="11"/>
        <v>174.15</v>
      </c>
      <c r="F24" s="45">
        <f t="shared" si="12"/>
        <v>132.6</v>
      </c>
      <c r="G24" s="48">
        <f t="shared" si="0"/>
        <v>140.7</v>
      </c>
      <c r="H24" s="49">
        <f t="shared" si="13"/>
        <v>117.25</v>
      </c>
      <c r="I24" s="45">
        <f t="shared" si="1"/>
        <v>146.1</v>
      </c>
      <c r="J24" s="45">
        <f t="shared" si="14"/>
        <v>121.75</v>
      </c>
      <c r="K24" s="45">
        <f t="shared" si="2"/>
        <v>136.79999999999998</v>
      </c>
      <c r="L24" s="45">
        <f t="shared" si="15"/>
        <v>113.99999999999999</v>
      </c>
      <c r="M24" s="45">
        <f t="shared" si="3"/>
        <v>138</v>
      </c>
      <c r="N24" s="45">
        <f t="shared" si="16"/>
        <v>115</v>
      </c>
      <c r="O24" s="45">
        <f t="shared" si="4"/>
        <v>139.5</v>
      </c>
      <c r="P24" s="45">
        <f t="shared" si="17"/>
        <v>116.25</v>
      </c>
      <c r="Q24" s="45">
        <f t="shared" si="5"/>
        <v>143.4</v>
      </c>
      <c r="R24" s="45">
        <f t="shared" si="18"/>
        <v>119.50000000000001</v>
      </c>
      <c r="S24" s="45">
        <f t="shared" si="6"/>
        <v>134.1</v>
      </c>
      <c r="T24" s="45">
        <f t="shared" si="19"/>
        <v>111.75</v>
      </c>
      <c r="U24" s="45">
        <f t="shared" si="7"/>
        <v>141.9</v>
      </c>
      <c r="V24" s="45">
        <f t="shared" si="20"/>
        <v>118.25000000000001</v>
      </c>
      <c r="W24" s="45">
        <f t="shared" si="8"/>
        <v>148.79999999999998</v>
      </c>
      <c r="X24" s="45">
        <f t="shared" si="21"/>
        <v>123.99999999999999</v>
      </c>
      <c r="Y24" s="45">
        <f t="shared" si="9"/>
        <v>152.7</v>
      </c>
      <c r="Z24" s="45">
        <f t="shared" si="22"/>
        <v>127.25</v>
      </c>
      <c r="AA24" s="45">
        <f t="shared" si="10"/>
        <v>144.6</v>
      </c>
      <c r="AB24" s="45">
        <f t="shared" si="23"/>
        <v>120.5</v>
      </c>
    </row>
    <row r="25" spans="1:28" s="50" customFormat="1" ht="21">
      <c r="A25" s="44"/>
      <c r="B25" s="45" t="s">
        <v>258</v>
      </c>
      <c r="C25" s="46" t="s">
        <v>254</v>
      </c>
      <c r="D25" s="45">
        <v>150</v>
      </c>
      <c r="E25" s="47">
        <f t="shared" si="11"/>
        <v>202.5</v>
      </c>
      <c r="F25" s="45">
        <f t="shared" si="12"/>
        <v>154.79999999999998</v>
      </c>
      <c r="G25" s="48">
        <f t="shared" si="0"/>
        <v>164.1</v>
      </c>
      <c r="H25" s="49">
        <f t="shared" si="13"/>
        <v>136.75</v>
      </c>
      <c r="I25" s="45">
        <f t="shared" si="1"/>
        <v>170.4</v>
      </c>
      <c r="J25" s="45">
        <f t="shared" si="14"/>
        <v>142</v>
      </c>
      <c r="K25" s="45">
        <f t="shared" si="2"/>
        <v>159.6</v>
      </c>
      <c r="L25" s="45">
        <f t="shared" si="15"/>
        <v>133</v>
      </c>
      <c r="M25" s="45">
        <f t="shared" si="3"/>
        <v>161.1</v>
      </c>
      <c r="N25" s="45">
        <f t="shared" si="16"/>
        <v>134.25</v>
      </c>
      <c r="O25" s="45">
        <f t="shared" si="4"/>
        <v>162.6</v>
      </c>
      <c r="P25" s="45">
        <f t="shared" si="17"/>
        <v>135.5</v>
      </c>
      <c r="Q25" s="45">
        <f t="shared" si="5"/>
        <v>167.4</v>
      </c>
      <c r="R25" s="45">
        <f t="shared" si="18"/>
        <v>139.5</v>
      </c>
      <c r="S25" s="45">
        <f t="shared" si="6"/>
        <v>156.6</v>
      </c>
      <c r="T25" s="45">
        <f t="shared" si="19"/>
        <v>130.5</v>
      </c>
      <c r="U25" s="45">
        <f t="shared" si="7"/>
        <v>165.9</v>
      </c>
      <c r="V25" s="45">
        <f t="shared" si="20"/>
        <v>138.25</v>
      </c>
      <c r="W25" s="45">
        <f t="shared" si="8"/>
        <v>173.4</v>
      </c>
      <c r="X25" s="45">
        <f t="shared" si="21"/>
        <v>144.5</v>
      </c>
      <c r="Y25" s="45">
        <f t="shared" si="9"/>
        <v>178.2</v>
      </c>
      <c r="Z25" s="45">
        <f t="shared" si="22"/>
        <v>148.5</v>
      </c>
      <c r="AA25" s="45">
        <f t="shared" si="10"/>
        <v>168.9</v>
      </c>
      <c r="AB25" s="45">
        <f t="shared" si="23"/>
        <v>140.75</v>
      </c>
    </row>
    <row r="26" spans="1:28" s="50" customFormat="1" ht="21">
      <c r="A26" s="44"/>
      <c r="B26" s="45" t="s">
        <v>259</v>
      </c>
      <c r="C26" s="46" t="s">
        <v>254</v>
      </c>
      <c r="D26" s="45">
        <v>161.7</v>
      </c>
      <c r="E26" s="47">
        <f t="shared" si="11"/>
        <v>218.3</v>
      </c>
      <c r="F26" s="45">
        <f t="shared" si="12"/>
        <v>166.79999999999998</v>
      </c>
      <c r="G26" s="48">
        <f t="shared" si="0"/>
        <v>177</v>
      </c>
      <c r="H26" s="49">
        <f t="shared" si="13"/>
        <v>147.5</v>
      </c>
      <c r="I26" s="45">
        <f t="shared" si="1"/>
        <v>183.6</v>
      </c>
      <c r="J26" s="45">
        <f t="shared" si="14"/>
        <v>153</v>
      </c>
      <c r="K26" s="45">
        <f t="shared" si="2"/>
        <v>171.9</v>
      </c>
      <c r="L26" s="45">
        <f t="shared" si="15"/>
        <v>143.25</v>
      </c>
      <c r="M26" s="45">
        <f t="shared" si="3"/>
        <v>173.7</v>
      </c>
      <c r="N26" s="45">
        <f t="shared" si="16"/>
        <v>144.75</v>
      </c>
      <c r="O26" s="45">
        <f t="shared" si="4"/>
        <v>175.2</v>
      </c>
      <c r="P26" s="45">
        <f t="shared" si="17"/>
        <v>146</v>
      </c>
      <c r="Q26" s="45">
        <f t="shared" si="5"/>
        <v>180.29999999999998</v>
      </c>
      <c r="R26" s="45">
        <f t="shared" si="18"/>
        <v>150.25</v>
      </c>
      <c r="S26" s="45">
        <f t="shared" si="6"/>
        <v>168.6</v>
      </c>
      <c r="T26" s="45">
        <f t="shared" si="19"/>
        <v>140.5</v>
      </c>
      <c r="U26" s="45">
        <f t="shared" si="7"/>
        <v>178.5</v>
      </c>
      <c r="V26" s="45">
        <f t="shared" si="20"/>
        <v>148.75</v>
      </c>
      <c r="W26" s="45">
        <f t="shared" si="8"/>
        <v>186.9</v>
      </c>
      <c r="X26" s="45">
        <f t="shared" si="21"/>
        <v>155.75</v>
      </c>
      <c r="Y26" s="45">
        <f t="shared" si="9"/>
        <v>192</v>
      </c>
      <c r="Z26" s="45">
        <f t="shared" si="22"/>
        <v>160</v>
      </c>
      <c r="AA26" s="45">
        <f t="shared" si="10"/>
        <v>182.1</v>
      </c>
      <c r="AB26" s="45">
        <f t="shared" si="23"/>
        <v>151.75</v>
      </c>
    </row>
    <row r="27" spans="1:28" s="50" customFormat="1" ht="21">
      <c r="A27" s="44"/>
      <c r="B27" s="45" t="s">
        <v>260</v>
      </c>
      <c r="C27" s="46" t="s">
        <v>261</v>
      </c>
      <c r="D27" s="45">
        <v>65.4</v>
      </c>
      <c r="E27" s="47">
        <f t="shared" si="11"/>
        <v>88.30000000000001</v>
      </c>
      <c r="F27" s="45">
        <f t="shared" si="12"/>
        <v>67.2</v>
      </c>
      <c r="G27" s="48">
        <f t="shared" si="0"/>
        <v>71.39999999999999</v>
      </c>
      <c r="H27" s="49">
        <f t="shared" si="13"/>
        <v>59.49999999999999</v>
      </c>
      <c r="I27" s="45">
        <f t="shared" si="1"/>
        <v>74.1</v>
      </c>
      <c r="J27" s="45">
        <f t="shared" si="14"/>
        <v>61.75</v>
      </c>
      <c r="K27" s="45">
        <f t="shared" si="2"/>
        <v>69.3</v>
      </c>
      <c r="L27" s="45">
        <f t="shared" si="15"/>
        <v>57.75</v>
      </c>
      <c r="M27" s="45">
        <f t="shared" si="3"/>
        <v>69.89999999999999</v>
      </c>
      <c r="N27" s="45">
        <f t="shared" si="16"/>
        <v>58.24999999999999</v>
      </c>
      <c r="O27" s="45">
        <f t="shared" si="4"/>
        <v>70.8</v>
      </c>
      <c r="P27" s="45">
        <f t="shared" si="17"/>
        <v>59</v>
      </c>
      <c r="Q27" s="45">
        <f t="shared" si="5"/>
        <v>72.6</v>
      </c>
      <c r="R27" s="45">
        <f t="shared" si="18"/>
        <v>60.5</v>
      </c>
      <c r="S27" s="45">
        <f t="shared" si="6"/>
        <v>68.1</v>
      </c>
      <c r="T27" s="45">
        <f t="shared" si="19"/>
        <v>56.75</v>
      </c>
      <c r="U27" s="45">
        <f t="shared" si="7"/>
        <v>72</v>
      </c>
      <c r="V27" s="45">
        <f t="shared" si="20"/>
        <v>60</v>
      </c>
      <c r="W27" s="45">
        <f t="shared" si="8"/>
        <v>75.3</v>
      </c>
      <c r="X27" s="45">
        <f t="shared" si="21"/>
        <v>62.75</v>
      </c>
      <c r="Y27" s="45">
        <f t="shared" si="9"/>
        <v>77.39999999999999</v>
      </c>
      <c r="Z27" s="45">
        <f t="shared" si="22"/>
        <v>64.5</v>
      </c>
      <c r="AA27" s="45">
        <f t="shared" si="10"/>
        <v>73.5</v>
      </c>
      <c r="AB27" s="45">
        <f t="shared" si="23"/>
        <v>61.25</v>
      </c>
    </row>
    <row r="28" spans="1:28" s="50" customFormat="1" ht="21">
      <c r="A28" s="44"/>
      <c r="B28" s="45" t="s">
        <v>262</v>
      </c>
      <c r="C28" s="46" t="s">
        <v>261</v>
      </c>
      <c r="D28" s="45">
        <v>85.8</v>
      </c>
      <c r="E28" s="47">
        <f t="shared" si="11"/>
        <v>115.85000000000001</v>
      </c>
      <c r="F28" s="45">
        <f t="shared" si="12"/>
        <v>88.2</v>
      </c>
      <c r="G28" s="48">
        <f t="shared" si="0"/>
        <v>93.6</v>
      </c>
      <c r="H28" s="49">
        <f t="shared" si="13"/>
        <v>78</v>
      </c>
      <c r="I28" s="45">
        <f t="shared" si="1"/>
        <v>97.2</v>
      </c>
      <c r="J28" s="45">
        <f t="shared" si="14"/>
        <v>81</v>
      </c>
      <c r="K28" s="45">
        <f t="shared" si="2"/>
        <v>90.89999999999999</v>
      </c>
      <c r="L28" s="45">
        <f t="shared" si="15"/>
        <v>75.75</v>
      </c>
      <c r="M28" s="45">
        <f t="shared" si="3"/>
        <v>91.8</v>
      </c>
      <c r="N28" s="45">
        <f t="shared" si="16"/>
        <v>76.5</v>
      </c>
      <c r="O28" s="45">
        <f t="shared" si="4"/>
        <v>92.7</v>
      </c>
      <c r="P28" s="45">
        <f t="shared" si="17"/>
        <v>77.25</v>
      </c>
      <c r="Q28" s="45">
        <f t="shared" si="5"/>
        <v>95.39999999999999</v>
      </c>
      <c r="R28" s="45">
        <f t="shared" si="18"/>
        <v>79.5</v>
      </c>
      <c r="S28" s="45">
        <f t="shared" si="6"/>
        <v>89.1</v>
      </c>
      <c r="T28" s="45">
        <f t="shared" si="19"/>
        <v>74.25</v>
      </c>
      <c r="U28" s="45">
        <f t="shared" si="7"/>
        <v>94.5</v>
      </c>
      <c r="V28" s="45">
        <f t="shared" si="20"/>
        <v>78.75</v>
      </c>
      <c r="W28" s="45">
        <f t="shared" si="8"/>
        <v>99</v>
      </c>
      <c r="X28" s="45">
        <f t="shared" si="21"/>
        <v>82.5</v>
      </c>
      <c r="Y28" s="45">
        <f t="shared" si="9"/>
        <v>101.7</v>
      </c>
      <c r="Z28" s="45">
        <f t="shared" si="22"/>
        <v>84.75</v>
      </c>
      <c r="AA28" s="45">
        <f t="shared" si="10"/>
        <v>96.3</v>
      </c>
      <c r="AB28" s="45">
        <f t="shared" si="23"/>
        <v>80.25</v>
      </c>
    </row>
    <row r="29" spans="1:28" s="50" customFormat="1" ht="21">
      <c r="A29" s="44"/>
      <c r="B29" s="45" t="s">
        <v>263</v>
      </c>
      <c r="C29" s="46" t="s">
        <v>264</v>
      </c>
      <c r="D29" s="45">
        <v>97.5</v>
      </c>
      <c r="E29" s="47">
        <f t="shared" si="11"/>
        <v>131.65</v>
      </c>
      <c r="F29" s="45">
        <f t="shared" si="12"/>
        <v>100.2</v>
      </c>
      <c r="G29" s="48">
        <f t="shared" si="0"/>
        <v>106.5</v>
      </c>
      <c r="H29" s="49">
        <f t="shared" si="13"/>
        <v>88.75</v>
      </c>
      <c r="I29" s="45">
        <f t="shared" si="1"/>
        <v>110.39999999999999</v>
      </c>
      <c r="J29" s="45">
        <f t="shared" si="14"/>
        <v>92</v>
      </c>
      <c r="K29" s="45">
        <f t="shared" si="2"/>
        <v>103.5</v>
      </c>
      <c r="L29" s="45">
        <f t="shared" si="15"/>
        <v>86.25</v>
      </c>
      <c r="M29" s="45">
        <f t="shared" si="3"/>
        <v>104.39999999999999</v>
      </c>
      <c r="N29" s="45">
        <f t="shared" si="16"/>
        <v>87</v>
      </c>
      <c r="O29" s="45">
        <f t="shared" si="4"/>
        <v>105.3</v>
      </c>
      <c r="P29" s="45">
        <f t="shared" si="17"/>
        <v>87.75</v>
      </c>
      <c r="Q29" s="45">
        <f t="shared" si="5"/>
        <v>108.3</v>
      </c>
      <c r="R29" s="45">
        <f t="shared" si="18"/>
        <v>90.25</v>
      </c>
      <c r="S29" s="45">
        <f t="shared" si="6"/>
        <v>101.39999999999999</v>
      </c>
      <c r="T29" s="45">
        <f t="shared" si="19"/>
        <v>84.5</v>
      </c>
      <c r="U29" s="45">
        <f t="shared" si="7"/>
        <v>107.39999999999999</v>
      </c>
      <c r="V29" s="45">
        <f t="shared" si="20"/>
        <v>89.5</v>
      </c>
      <c r="W29" s="45">
        <f t="shared" si="8"/>
        <v>112.5</v>
      </c>
      <c r="X29" s="45">
        <f t="shared" si="21"/>
        <v>93.75</v>
      </c>
      <c r="Y29" s="45">
        <f t="shared" si="9"/>
        <v>115.5</v>
      </c>
      <c r="Z29" s="45">
        <f t="shared" si="22"/>
        <v>96.25</v>
      </c>
      <c r="AA29" s="45">
        <f t="shared" si="10"/>
        <v>109.5</v>
      </c>
      <c r="AB29" s="45">
        <f t="shared" si="23"/>
        <v>91.25</v>
      </c>
    </row>
    <row r="30" spans="1:28" s="50" customFormat="1" ht="21">
      <c r="A30" s="44"/>
      <c r="B30" s="45" t="s">
        <v>265</v>
      </c>
      <c r="C30" s="46" t="s">
        <v>266</v>
      </c>
      <c r="D30" s="45">
        <v>333</v>
      </c>
      <c r="E30" s="47">
        <f t="shared" si="11"/>
        <v>449.55</v>
      </c>
      <c r="F30" s="45">
        <f t="shared" si="12"/>
        <v>343.2</v>
      </c>
      <c r="G30" s="48">
        <f t="shared" si="0"/>
        <v>363.9</v>
      </c>
      <c r="H30" s="49">
        <f t="shared" si="13"/>
        <v>303.25</v>
      </c>
      <c r="I30" s="45">
        <f t="shared" si="1"/>
        <v>377.7</v>
      </c>
      <c r="J30" s="45">
        <f t="shared" si="14"/>
        <v>314.75</v>
      </c>
      <c r="K30" s="45">
        <f t="shared" si="2"/>
        <v>353.7</v>
      </c>
      <c r="L30" s="45">
        <f t="shared" si="15"/>
        <v>294.75</v>
      </c>
      <c r="M30" s="45">
        <f t="shared" si="3"/>
        <v>357</v>
      </c>
      <c r="N30" s="45">
        <f t="shared" si="16"/>
        <v>297.5</v>
      </c>
      <c r="O30" s="45">
        <f t="shared" si="4"/>
        <v>360.59999999999997</v>
      </c>
      <c r="P30" s="45">
        <f t="shared" si="17"/>
        <v>300.5</v>
      </c>
      <c r="Q30" s="45">
        <f t="shared" si="5"/>
        <v>370.8</v>
      </c>
      <c r="R30" s="45">
        <f t="shared" si="18"/>
        <v>309</v>
      </c>
      <c r="S30" s="45">
        <f t="shared" si="6"/>
        <v>346.8</v>
      </c>
      <c r="T30" s="45">
        <f t="shared" si="19"/>
        <v>289</v>
      </c>
      <c r="U30" s="45">
        <f t="shared" si="7"/>
        <v>367.5</v>
      </c>
      <c r="V30" s="45">
        <f t="shared" si="20"/>
        <v>306.25</v>
      </c>
      <c r="W30" s="45">
        <f t="shared" si="8"/>
        <v>384.59999999999997</v>
      </c>
      <c r="X30" s="45">
        <f t="shared" si="21"/>
        <v>320.5</v>
      </c>
      <c r="Y30" s="45">
        <f t="shared" si="9"/>
        <v>394.8</v>
      </c>
      <c r="Z30" s="45">
        <f t="shared" si="22"/>
        <v>329</v>
      </c>
      <c r="AA30" s="45">
        <f t="shared" si="10"/>
        <v>374.09999999999997</v>
      </c>
      <c r="AB30" s="45">
        <f t="shared" si="23"/>
        <v>311.75</v>
      </c>
    </row>
    <row r="31" spans="1:28" s="50" customFormat="1" ht="21">
      <c r="A31" s="44"/>
      <c r="B31" s="45" t="s">
        <v>267</v>
      </c>
      <c r="C31" s="46" t="s">
        <v>266</v>
      </c>
      <c r="D31" s="45">
        <v>385.8</v>
      </c>
      <c r="E31" s="47">
        <f t="shared" si="11"/>
        <v>520.85</v>
      </c>
      <c r="F31" s="45">
        <f t="shared" si="12"/>
        <v>397.2</v>
      </c>
      <c r="G31" s="48">
        <f t="shared" si="0"/>
        <v>421.2</v>
      </c>
      <c r="H31" s="49">
        <f t="shared" si="13"/>
        <v>351</v>
      </c>
      <c r="I31" s="45">
        <f t="shared" si="1"/>
        <v>437.09999999999997</v>
      </c>
      <c r="J31" s="45">
        <f t="shared" si="14"/>
        <v>364.25</v>
      </c>
      <c r="K31" s="45">
        <f t="shared" si="2"/>
        <v>409.2</v>
      </c>
      <c r="L31" s="45">
        <f t="shared" si="15"/>
        <v>341</v>
      </c>
      <c r="M31" s="45">
        <f t="shared" si="3"/>
        <v>413.09999999999997</v>
      </c>
      <c r="N31" s="45">
        <f t="shared" si="16"/>
        <v>344.25</v>
      </c>
      <c r="O31" s="45">
        <f t="shared" si="4"/>
        <v>417.3</v>
      </c>
      <c r="P31" s="45">
        <f t="shared" si="17"/>
        <v>347.75</v>
      </c>
      <c r="Q31" s="45">
        <f t="shared" si="5"/>
        <v>429</v>
      </c>
      <c r="R31" s="45">
        <f t="shared" si="18"/>
        <v>357.5</v>
      </c>
      <c r="S31" s="45">
        <f t="shared" si="6"/>
        <v>401.4</v>
      </c>
      <c r="T31" s="45">
        <f t="shared" si="19"/>
        <v>334.5</v>
      </c>
      <c r="U31" s="45">
        <f t="shared" si="7"/>
        <v>425.09999999999997</v>
      </c>
      <c r="V31" s="45">
        <f t="shared" si="20"/>
        <v>354.25</v>
      </c>
      <c r="W31" s="45">
        <f t="shared" si="8"/>
        <v>444.9</v>
      </c>
      <c r="X31" s="45">
        <f t="shared" si="21"/>
        <v>370.75</v>
      </c>
      <c r="Y31" s="45">
        <f t="shared" si="9"/>
        <v>456.9</v>
      </c>
      <c r="Z31" s="45">
        <f t="shared" si="22"/>
        <v>380.75</v>
      </c>
      <c r="AA31" s="45">
        <f t="shared" si="10"/>
        <v>433.2</v>
      </c>
      <c r="AB31" s="45">
        <f t="shared" si="23"/>
        <v>361</v>
      </c>
    </row>
    <row r="32" spans="1:28" s="50" customFormat="1" ht="21">
      <c r="A32" s="44"/>
      <c r="B32" s="45" t="s">
        <v>268</v>
      </c>
      <c r="C32" s="46" t="s">
        <v>269</v>
      </c>
      <c r="D32" s="45">
        <v>158.4</v>
      </c>
      <c r="E32" s="47">
        <f t="shared" si="11"/>
        <v>213.85000000000002</v>
      </c>
      <c r="F32" s="45">
        <f t="shared" si="12"/>
        <v>163.2</v>
      </c>
      <c r="G32" s="48">
        <f t="shared" si="0"/>
        <v>173.1</v>
      </c>
      <c r="H32" s="49">
        <f t="shared" si="13"/>
        <v>144.25</v>
      </c>
      <c r="I32" s="45">
        <f t="shared" si="1"/>
        <v>179.7</v>
      </c>
      <c r="J32" s="45">
        <f t="shared" si="14"/>
        <v>149.75</v>
      </c>
      <c r="K32" s="45">
        <f t="shared" si="2"/>
        <v>168.29999999999998</v>
      </c>
      <c r="L32" s="45">
        <f t="shared" si="15"/>
        <v>140.25</v>
      </c>
      <c r="M32" s="45">
        <f t="shared" si="3"/>
        <v>169.79999999999998</v>
      </c>
      <c r="N32" s="45">
        <f t="shared" si="16"/>
        <v>141.5</v>
      </c>
      <c r="O32" s="45">
        <f t="shared" si="4"/>
        <v>171.6</v>
      </c>
      <c r="P32" s="45">
        <f t="shared" si="17"/>
        <v>143</v>
      </c>
      <c r="Q32" s="45">
        <f t="shared" si="5"/>
        <v>176.4</v>
      </c>
      <c r="R32" s="45">
        <f t="shared" si="18"/>
        <v>147</v>
      </c>
      <c r="S32" s="45">
        <f t="shared" si="6"/>
        <v>165</v>
      </c>
      <c r="T32" s="45">
        <f t="shared" si="19"/>
        <v>137.5</v>
      </c>
      <c r="U32" s="45">
        <f t="shared" si="7"/>
        <v>174.9</v>
      </c>
      <c r="V32" s="45">
        <f t="shared" si="20"/>
        <v>145.75</v>
      </c>
      <c r="W32" s="45">
        <f t="shared" si="8"/>
        <v>183</v>
      </c>
      <c r="X32" s="45">
        <f t="shared" si="21"/>
        <v>152.5</v>
      </c>
      <c r="Y32" s="45">
        <f t="shared" si="9"/>
        <v>187.79999999999998</v>
      </c>
      <c r="Z32" s="45">
        <f t="shared" si="22"/>
        <v>156.5</v>
      </c>
      <c r="AA32" s="45">
        <f t="shared" si="10"/>
        <v>177.9</v>
      </c>
      <c r="AB32" s="45">
        <f t="shared" si="23"/>
        <v>148.25</v>
      </c>
    </row>
    <row r="33" spans="1:28" s="50" customFormat="1" ht="21">
      <c r="A33" s="44"/>
      <c r="B33" s="45" t="s">
        <v>270</v>
      </c>
      <c r="C33" s="46" t="s">
        <v>269</v>
      </c>
      <c r="D33" s="45">
        <v>172.8</v>
      </c>
      <c r="E33" s="47">
        <f t="shared" si="11"/>
        <v>233.3</v>
      </c>
      <c r="F33" s="45">
        <f t="shared" si="12"/>
        <v>178.2</v>
      </c>
      <c r="G33" s="48">
        <f t="shared" si="0"/>
        <v>189</v>
      </c>
      <c r="H33" s="49">
        <f t="shared" si="13"/>
        <v>157.5</v>
      </c>
      <c r="I33" s="45">
        <f t="shared" si="1"/>
        <v>196.2</v>
      </c>
      <c r="J33" s="45">
        <f t="shared" si="14"/>
        <v>163.5</v>
      </c>
      <c r="K33" s="45">
        <f t="shared" si="2"/>
        <v>183.6</v>
      </c>
      <c r="L33" s="45">
        <f t="shared" si="15"/>
        <v>153</v>
      </c>
      <c r="M33" s="45">
        <f t="shared" si="3"/>
        <v>185.4</v>
      </c>
      <c r="N33" s="45">
        <f t="shared" si="16"/>
        <v>154.5</v>
      </c>
      <c r="O33" s="45">
        <f t="shared" si="4"/>
        <v>187.2</v>
      </c>
      <c r="P33" s="45">
        <f t="shared" si="17"/>
        <v>156</v>
      </c>
      <c r="Q33" s="45">
        <f t="shared" si="5"/>
        <v>192.6</v>
      </c>
      <c r="R33" s="45">
        <f t="shared" si="18"/>
        <v>160.5</v>
      </c>
      <c r="S33" s="45">
        <f t="shared" si="6"/>
        <v>180</v>
      </c>
      <c r="T33" s="45">
        <f t="shared" si="19"/>
        <v>150</v>
      </c>
      <c r="U33" s="45">
        <f t="shared" si="7"/>
        <v>190.79999999999998</v>
      </c>
      <c r="V33" s="45">
        <f t="shared" si="20"/>
        <v>159</v>
      </c>
      <c r="W33" s="45">
        <f t="shared" si="8"/>
        <v>199.79999999999998</v>
      </c>
      <c r="X33" s="45">
        <f t="shared" si="21"/>
        <v>166.5</v>
      </c>
      <c r="Y33" s="45">
        <f t="shared" si="9"/>
        <v>205.2</v>
      </c>
      <c r="Z33" s="45">
        <f t="shared" si="22"/>
        <v>171</v>
      </c>
      <c r="AA33" s="45">
        <f t="shared" si="10"/>
        <v>194.4</v>
      </c>
      <c r="AB33" s="45">
        <f t="shared" si="23"/>
        <v>162</v>
      </c>
    </row>
    <row r="34" spans="1:28" s="50" customFormat="1" ht="21">
      <c r="A34" s="44"/>
      <c r="B34" s="45" t="s">
        <v>271</v>
      </c>
      <c r="C34" s="46" t="s">
        <v>269</v>
      </c>
      <c r="D34" s="45">
        <v>192</v>
      </c>
      <c r="E34" s="47">
        <f t="shared" si="11"/>
        <v>259.2</v>
      </c>
      <c r="F34" s="45">
        <f t="shared" si="12"/>
        <v>198</v>
      </c>
      <c r="G34" s="48">
        <f t="shared" si="0"/>
        <v>210</v>
      </c>
      <c r="H34" s="49">
        <f t="shared" si="13"/>
        <v>175</v>
      </c>
      <c r="I34" s="45">
        <f t="shared" si="1"/>
        <v>217.79999999999998</v>
      </c>
      <c r="J34" s="45">
        <f t="shared" si="14"/>
        <v>181.5</v>
      </c>
      <c r="K34" s="45">
        <f t="shared" si="2"/>
        <v>204</v>
      </c>
      <c r="L34" s="45">
        <f t="shared" si="15"/>
        <v>170</v>
      </c>
      <c r="M34" s="45">
        <f t="shared" si="3"/>
        <v>206.1</v>
      </c>
      <c r="N34" s="45">
        <f t="shared" si="16"/>
        <v>171.75</v>
      </c>
      <c r="O34" s="45">
        <f t="shared" si="4"/>
        <v>207.9</v>
      </c>
      <c r="P34" s="45">
        <f t="shared" si="17"/>
        <v>173.25</v>
      </c>
      <c r="Q34" s="45">
        <f t="shared" si="5"/>
        <v>213.9</v>
      </c>
      <c r="R34" s="45">
        <f t="shared" si="18"/>
        <v>178.25</v>
      </c>
      <c r="S34" s="45">
        <f t="shared" si="6"/>
        <v>200.1</v>
      </c>
      <c r="T34" s="45">
        <f t="shared" si="19"/>
        <v>166.75</v>
      </c>
      <c r="U34" s="45">
        <f t="shared" si="7"/>
        <v>212.1</v>
      </c>
      <c r="V34" s="45">
        <f t="shared" si="20"/>
        <v>176.75</v>
      </c>
      <c r="W34" s="45">
        <f t="shared" si="8"/>
        <v>222</v>
      </c>
      <c r="X34" s="45">
        <f t="shared" si="21"/>
        <v>185</v>
      </c>
      <c r="Y34" s="45">
        <f t="shared" si="9"/>
        <v>227.7</v>
      </c>
      <c r="Z34" s="45">
        <f t="shared" si="22"/>
        <v>189.75</v>
      </c>
      <c r="AA34" s="45">
        <f t="shared" si="10"/>
        <v>216</v>
      </c>
      <c r="AB34" s="45">
        <f t="shared" si="23"/>
        <v>180</v>
      </c>
    </row>
    <row r="35" spans="1:28" s="50" customFormat="1" ht="21">
      <c r="A35" s="44"/>
      <c r="B35" s="45" t="s">
        <v>272</v>
      </c>
      <c r="C35" s="46" t="s">
        <v>269</v>
      </c>
      <c r="D35" s="45">
        <v>208.2</v>
      </c>
      <c r="E35" s="47">
        <f t="shared" si="11"/>
        <v>281.1</v>
      </c>
      <c r="F35" s="45">
        <f t="shared" si="12"/>
        <v>214.2</v>
      </c>
      <c r="G35" s="48">
        <f t="shared" si="0"/>
        <v>227.1</v>
      </c>
      <c r="H35" s="49">
        <f t="shared" si="13"/>
        <v>189.25</v>
      </c>
      <c r="I35" s="45">
        <f t="shared" si="1"/>
        <v>235.79999999999998</v>
      </c>
      <c r="J35" s="45">
        <f t="shared" si="14"/>
        <v>196.5</v>
      </c>
      <c r="K35" s="45">
        <f t="shared" si="2"/>
        <v>220.79999999999998</v>
      </c>
      <c r="L35" s="45">
        <f t="shared" si="15"/>
        <v>184</v>
      </c>
      <c r="M35" s="45">
        <f t="shared" si="3"/>
        <v>222.9</v>
      </c>
      <c r="N35" s="45">
        <f t="shared" si="16"/>
        <v>185.75</v>
      </c>
      <c r="O35" s="45">
        <f t="shared" si="4"/>
        <v>225</v>
      </c>
      <c r="P35" s="45">
        <f t="shared" si="17"/>
        <v>187.5</v>
      </c>
      <c r="Q35" s="45">
        <f t="shared" si="5"/>
        <v>231.6</v>
      </c>
      <c r="R35" s="45">
        <f t="shared" si="18"/>
        <v>193</v>
      </c>
      <c r="S35" s="45">
        <f t="shared" si="6"/>
        <v>216.6</v>
      </c>
      <c r="T35" s="45">
        <f t="shared" si="19"/>
        <v>180.5</v>
      </c>
      <c r="U35" s="45">
        <f t="shared" si="7"/>
        <v>229.2</v>
      </c>
      <c r="V35" s="45">
        <f t="shared" si="20"/>
        <v>191</v>
      </c>
      <c r="W35" s="45">
        <f t="shared" si="8"/>
        <v>240</v>
      </c>
      <c r="X35" s="45">
        <f t="shared" si="21"/>
        <v>200</v>
      </c>
      <c r="Y35" s="45">
        <f t="shared" si="9"/>
        <v>246.6</v>
      </c>
      <c r="Z35" s="45">
        <f t="shared" si="22"/>
        <v>205.5</v>
      </c>
      <c r="AA35" s="45">
        <f t="shared" si="10"/>
        <v>233.7</v>
      </c>
      <c r="AB35" s="45">
        <f t="shared" si="23"/>
        <v>194.75</v>
      </c>
    </row>
    <row r="36" spans="1:28" s="50" customFormat="1" ht="21">
      <c r="A36" s="44"/>
      <c r="B36" s="45" t="s">
        <v>273</v>
      </c>
      <c r="C36" s="46" t="s">
        <v>274</v>
      </c>
      <c r="D36" s="45">
        <v>196.8</v>
      </c>
      <c r="E36" s="47">
        <f t="shared" si="11"/>
        <v>265.7</v>
      </c>
      <c r="F36" s="45">
        <f t="shared" si="12"/>
        <v>202.79999999999998</v>
      </c>
      <c r="G36" s="48">
        <f t="shared" si="0"/>
        <v>215.1</v>
      </c>
      <c r="H36" s="49">
        <f t="shared" si="13"/>
        <v>179.25</v>
      </c>
      <c r="I36" s="45">
        <f t="shared" si="1"/>
        <v>223.2</v>
      </c>
      <c r="J36" s="45">
        <f t="shared" si="14"/>
        <v>186</v>
      </c>
      <c r="K36" s="45">
        <f t="shared" si="2"/>
        <v>209.1</v>
      </c>
      <c r="L36" s="45">
        <f t="shared" si="15"/>
        <v>174.25</v>
      </c>
      <c r="M36" s="45">
        <f t="shared" si="3"/>
        <v>211.2</v>
      </c>
      <c r="N36" s="45">
        <f t="shared" si="16"/>
        <v>176</v>
      </c>
      <c r="O36" s="45">
        <f t="shared" si="4"/>
        <v>213</v>
      </c>
      <c r="P36" s="45">
        <f t="shared" si="17"/>
        <v>177.5</v>
      </c>
      <c r="Q36" s="45">
        <f t="shared" si="5"/>
        <v>219.29999999999998</v>
      </c>
      <c r="R36" s="45">
        <f t="shared" si="18"/>
        <v>182.75</v>
      </c>
      <c r="S36" s="45">
        <f t="shared" si="6"/>
        <v>204.9</v>
      </c>
      <c r="T36" s="45">
        <f t="shared" si="19"/>
        <v>170.75</v>
      </c>
      <c r="U36" s="45">
        <f t="shared" si="7"/>
        <v>217.2</v>
      </c>
      <c r="V36" s="45">
        <f t="shared" si="20"/>
        <v>181</v>
      </c>
      <c r="W36" s="45">
        <f t="shared" si="8"/>
        <v>227.4</v>
      </c>
      <c r="X36" s="45">
        <f t="shared" si="21"/>
        <v>189.5</v>
      </c>
      <c r="Y36" s="45">
        <f t="shared" si="9"/>
        <v>233.39999999999998</v>
      </c>
      <c r="Z36" s="45">
        <f t="shared" si="22"/>
        <v>194.5</v>
      </c>
      <c r="AA36" s="45">
        <f t="shared" si="10"/>
        <v>221.1</v>
      </c>
      <c r="AB36" s="45">
        <f t="shared" si="23"/>
        <v>184.25</v>
      </c>
    </row>
    <row r="37" spans="1:28" s="50" customFormat="1" ht="21">
      <c r="A37" s="44"/>
      <c r="B37" s="45" t="s">
        <v>275</v>
      </c>
      <c r="C37" s="46" t="s">
        <v>274</v>
      </c>
      <c r="D37" s="45">
        <v>211.2</v>
      </c>
      <c r="E37" s="47">
        <f t="shared" si="11"/>
        <v>285.15000000000003</v>
      </c>
      <c r="F37" s="45">
        <f t="shared" si="12"/>
        <v>217.79999999999998</v>
      </c>
      <c r="G37" s="48">
        <f t="shared" si="0"/>
        <v>231</v>
      </c>
      <c r="H37" s="49">
        <f t="shared" si="13"/>
        <v>192.5</v>
      </c>
      <c r="I37" s="45">
        <f t="shared" si="1"/>
        <v>239.7</v>
      </c>
      <c r="J37" s="45">
        <f t="shared" si="14"/>
        <v>199.75</v>
      </c>
      <c r="K37" s="45">
        <f t="shared" si="2"/>
        <v>224.4</v>
      </c>
      <c r="L37" s="45">
        <f t="shared" si="15"/>
        <v>187</v>
      </c>
      <c r="M37" s="45">
        <f t="shared" si="3"/>
        <v>226.79999999999998</v>
      </c>
      <c r="N37" s="45">
        <f t="shared" si="16"/>
        <v>189</v>
      </c>
      <c r="O37" s="45">
        <f t="shared" si="4"/>
        <v>228.9</v>
      </c>
      <c r="P37" s="45">
        <f t="shared" si="17"/>
        <v>190.75</v>
      </c>
      <c r="Q37" s="45">
        <f t="shared" si="5"/>
        <v>235.5</v>
      </c>
      <c r="R37" s="45">
        <f t="shared" si="18"/>
        <v>196.25</v>
      </c>
      <c r="S37" s="45">
        <f t="shared" si="6"/>
        <v>220.2</v>
      </c>
      <c r="T37" s="45">
        <f t="shared" si="19"/>
        <v>183.5</v>
      </c>
      <c r="U37" s="45">
        <f t="shared" si="7"/>
        <v>233.1</v>
      </c>
      <c r="V37" s="45">
        <f t="shared" si="20"/>
        <v>194.25</v>
      </c>
      <c r="W37" s="45">
        <f t="shared" si="8"/>
        <v>244.2</v>
      </c>
      <c r="X37" s="45">
        <f t="shared" si="21"/>
        <v>203.5</v>
      </c>
      <c r="Y37" s="45">
        <f t="shared" si="9"/>
        <v>250.5</v>
      </c>
      <c r="Z37" s="45">
        <f t="shared" si="22"/>
        <v>208.75</v>
      </c>
      <c r="AA37" s="45">
        <f t="shared" si="10"/>
        <v>237.6</v>
      </c>
      <c r="AB37" s="45">
        <f t="shared" si="23"/>
        <v>198</v>
      </c>
    </row>
    <row r="38" spans="1:28" s="50" customFormat="1" ht="21">
      <c r="A38" s="44"/>
      <c r="B38" s="45" t="s">
        <v>276</v>
      </c>
      <c r="C38" s="46" t="s">
        <v>274</v>
      </c>
      <c r="D38" s="45">
        <v>238.8</v>
      </c>
      <c r="E38" s="47">
        <f t="shared" si="11"/>
        <v>322.40000000000003</v>
      </c>
      <c r="F38" s="45">
        <f t="shared" si="12"/>
        <v>246</v>
      </c>
      <c r="G38" s="48">
        <f t="shared" si="0"/>
        <v>261</v>
      </c>
      <c r="H38" s="49">
        <f t="shared" si="13"/>
        <v>217.5</v>
      </c>
      <c r="I38" s="45">
        <f t="shared" si="1"/>
        <v>270.59999999999997</v>
      </c>
      <c r="J38" s="45">
        <f t="shared" si="14"/>
        <v>225.49999999999997</v>
      </c>
      <c r="K38" s="45">
        <f t="shared" si="2"/>
        <v>253.5</v>
      </c>
      <c r="L38" s="45">
        <f t="shared" si="15"/>
        <v>211.25</v>
      </c>
      <c r="M38" s="45">
        <f t="shared" si="3"/>
        <v>255.89999999999998</v>
      </c>
      <c r="N38" s="45">
        <f t="shared" si="16"/>
        <v>213.25</v>
      </c>
      <c r="O38" s="45">
        <f t="shared" si="4"/>
        <v>258.3</v>
      </c>
      <c r="P38" s="45">
        <f t="shared" si="17"/>
        <v>215.25000000000003</v>
      </c>
      <c r="Q38" s="45">
        <f t="shared" si="5"/>
        <v>265.8</v>
      </c>
      <c r="R38" s="45">
        <f t="shared" si="18"/>
        <v>221.50000000000003</v>
      </c>
      <c r="S38" s="45">
        <f t="shared" si="6"/>
        <v>248.7</v>
      </c>
      <c r="T38" s="45">
        <f t="shared" si="19"/>
        <v>207.25</v>
      </c>
      <c r="U38" s="45">
        <f t="shared" si="7"/>
        <v>263.4</v>
      </c>
      <c r="V38" s="45">
        <f t="shared" si="20"/>
        <v>219.5</v>
      </c>
      <c r="W38" s="45">
        <f t="shared" si="8"/>
        <v>275.7</v>
      </c>
      <c r="X38" s="45">
        <f t="shared" si="21"/>
        <v>229.75</v>
      </c>
      <c r="Y38" s="45">
        <f t="shared" si="9"/>
        <v>282.9</v>
      </c>
      <c r="Z38" s="45">
        <f t="shared" si="22"/>
        <v>235.75</v>
      </c>
      <c r="AA38" s="45">
        <f t="shared" si="10"/>
        <v>268.2</v>
      </c>
      <c r="AB38" s="45">
        <f t="shared" si="23"/>
        <v>223.5</v>
      </c>
    </row>
    <row r="39" spans="1:28" s="50" customFormat="1" ht="21">
      <c r="A39" s="44"/>
      <c r="B39" s="45" t="s">
        <v>277</v>
      </c>
      <c r="C39" s="46" t="s">
        <v>274</v>
      </c>
      <c r="D39" s="45">
        <v>253.2</v>
      </c>
      <c r="E39" s="47">
        <f t="shared" si="11"/>
        <v>341.85</v>
      </c>
      <c r="F39" s="45">
        <f t="shared" si="12"/>
        <v>261</v>
      </c>
      <c r="G39" s="48">
        <f t="shared" si="0"/>
        <v>276.9</v>
      </c>
      <c r="H39" s="49">
        <f t="shared" si="13"/>
        <v>230.75</v>
      </c>
      <c r="I39" s="45">
        <f t="shared" si="1"/>
        <v>287.09999999999997</v>
      </c>
      <c r="J39" s="45">
        <f t="shared" si="14"/>
        <v>239.24999999999997</v>
      </c>
      <c r="K39" s="45">
        <f t="shared" si="2"/>
        <v>269.09999999999997</v>
      </c>
      <c r="L39" s="45">
        <f t="shared" si="15"/>
        <v>224.24999999999997</v>
      </c>
      <c r="M39" s="45">
        <f t="shared" si="3"/>
        <v>271.5</v>
      </c>
      <c r="N39" s="45">
        <f t="shared" si="16"/>
        <v>226.25</v>
      </c>
      <c r="O39" s="45">
        <f t="shared" si="4"/>
        <v>274.2</v>
      </c>
      <c r="P39" s="45">
        <f t="shared" si="17"/>
        <v>228.5</v>
      </c>
      <c r="Q39" s="45">
        <f t="shared" si="5"/>
        <v>282</v>
      </c>
      <c r="R39" s="45">
        <f t="shared" si="18"/>
        <v>235</v>
      </c>
      <c r="S39" s="45">
        <f t="shared" si="6"/>
        <v>263.7</v>
      </c>
      <c r="T39" s="45">
        <f t="shared" si="19"/>
        <v>219.75</v>
      </c>
      <c r="U39" s="45">
        <f t="shared" si="7"/>
        <v>279.3</v>
      </c>
      <c r="V39" s="45">
        <f t="shared" si="20"/>
        <v>232.75000000000003</v>
      </c>
      <c r="W39" s="45">
        <f t="shared" si="8"/>
        <v>292.5</v>
      </c>
      <c r="X39" s="45">
        <f t="shared" si="21"/>
        <v>243.75</v>
      </c>
      <c r="Y39" s="45">
        <f t="shared" si="9"/>
        <v>300.3</v>
      </c>
      <c r="Z39" s="45">
        <f t="shared" si="22"/>
        <v>250.25000000000003</v>
      </c>
      <c r="AA39" s="45">
        <f t="shared" si="10"/>
        <v>284.7</v>
      </c>
      <c r="AB39" s="45">
        <f t="shared" si="23"/>
        <v>237.25</v>
      </c>
    </row>
    <row r="40" spans="1:28" s="50" customFormat="1" ht="21">
      <c r="A40" s="44"/>
      <c r="B40" s="45" t="s">
        <v>278</v>
      </c>
      <c r="C40" s="46" t="s">
        <v>274</v>
      </c>
      <c r="D40" s="45">
        <v>265.8</v>
      </c>
      <c r="E40" s="47">
        <f t="shared" si="11"/>
        <v>358.85</v>
      </c>
      <c r="F40" s="45">
        <f t="shared" si="12"/>
        <v>273.59999999999997</v>
      </c>
      <c r="G40" s="48">
        <f t="shared" si="0"/>
        <v>290.09999999999997</v>
      </c>
      <c r="H40" s="49">
        <f t="shared" si="13"/>
        <v>241.74999999999997</v>
      </c>
      <c r="I40" s="45">
        <f t="shared" si="1"/>
        <v>301.2</v>
      </c>
      <c r="J40" s="45">
        <f t="shared" si="14"/>
        <v>251</v>
      </c>
      <c r="K40" s="45">
        <f t="shared" si="2"/>
        <v>282</v>
      </c>
      <c r="L40" s="45">
        <f t="shared" si="15"/>
        <v>235</v>
      </c>
      <c r="M40" s="45">
        <f t="shared" si="3"/>
        <v>284.7</v>
      </c>
      <c r="N40" s="45">
        <f t="shared" si="16"/>
        <v>237.25</v>
      </c>
      <c r="O40" s="45">
        <f t="shared" si="4"/>
        <v>287.4</v>
      </c>
      <c r="P40" s="45">
        <f t="shared" si="17"/>
        <v>239.5</v>
      </c>
      <c r="Q40" s="45">
        <f t="shared" si="5"/>
        <v>295.5</v>
      </c>
      <c r="R40" s="45">
        <f t="shared" si="18"/>
        <v>246.25</v>
      </c>
      <c r="S40" s="45">
        <f t="shared" si="6"/>
        <v>276.59999999999997</v>
      </c>
      <c r="T40" s="45">
        <f t="shared" si="19"/>
        <v>230.49999999999997</v>
      </c>
      <c r="U40" s="45">
        <f t="shared" si="7"/>
        <v>292.8</v>
      </c>
      <c r="V40" s="45">
        <f t="shared" si="20"/>
        <v>244.00000000000003</v>
      </c>
      <c r="W40" s="45">
        <f t="shared" si="8"/>
        <v>306.59999999999997</v>
      </c>
      <c r="X40" s="45">
        <f t="shared" si="21"/>
        <v>255.49999999999997</v>
      </c>
      <c r="Y40" s="45">
        <f t="shared" si="9"/>
        <v>314.7</v>
      </c>
      <c r="Z40" s="45">
        <f t="shared" si="22"/>
        <v>262.25</v>
      </c>
      <c r="AA40" s="45">
        <f t="shared" si="10"/>
        <v>298.5</v>
      </c>
      <c r="AB40" s="45">
        <f t="shared" si="23"/>
        <v>248.75</v>
      </c>
    </row>
    <row r="41" spans="1:28" s="50" customFormat="1" ht="21">
      <c r="A41" s="44"/>
      <c r="B41" s="45" t="s">
        <v>279</v>
      </c>
      <c r="C41" s="46" t="s">
        <v>274</v>
      </c>
      <c r="D41" s="45">
        <v>282</v>
      </c>
      <c r="E41" s="47">
        <f t="shared" si="11"/>
        <v>380.70000000000005</v>
      </c>
      <c r="F41" s="45">
        <f t="shared" si="12"/>
        <v>290.4</v>
      </c>
      <c r="G41" s="48">
        <f t="shared" si="0"/>
        <v>308.09999999999997</v>
      </c>
      <c r="H41" s="49">
        <f t="shared" si="13"/>
        <v>256.75</v>
      </c>
      <c r="I41" s="45">
        <f t="shared" si="1"/>
        <v>319.5</v>
      </c>
      <c r="J41" s="45">
        <f t="shared" si="14"/>
        <v>266.25</v>
      </c>
      <c r="K41" s="45">
        <f t="shared" si="2"/>
        <v>299.4</v>
      </c>
      <c r="L41" s="45">
        <f t="shared" si="15"/>
        <v>249.5</v>
      </c>
      <c r="M41" s="45">
        <f t="shared" si="3"/>
        <v>302.09999999999997</v>
      </c>
      <c r="N41" s="45">
        <f t="shared" si="16"/>
        <v>251.74999999999997</v>
      </c>
      <c r="O41" s="45">
        <f t="shared" si="4"/>
        <v>305.09999999999997</v>
      </c>
      <c r="P41" s="45">
        <f t="shared" si="17"/>
        <v>254.24999999999997</v>
      </c>
      <c r="Q41" s="45">
        <f t="shared" si="5"/>
        <v>313.8</v>
      </c>
      <c r="R41" s="45">
        <f t="shared" si="18"/>
        <v>261.5</v>
      </c>
      <c r="S41" s="45">
        <f t="shared" si="6"/>
        <v>293.4</v>
      </c>
      <c r="T41" s="45">
        <f t="shared" si="19"/>
        <v>244.5</v>
      </c>
      <c r="U41" s="45">
        <f t="shared" si="7"/>
        <v>310.8</v>
      </c>
      <c r="V41" s="45">
        <f t="shared" si="20"/>
        <v>259</v>
      </c>
      <c r="W41" s="45">
        <f t="shared" si="8"/>
        <v>325.5</v>
      </c>
      <c r="X41" s="45">
        <f t="shared" si="21"/>
        <v>271.25</v>
      </c>
      <c r="Y41" s="45">
        <f t="shared" si="9"/>
        <v>334.2</v>
      </c>
      <c r="Z41" s="45">
        <f t="shared" si="22"/>
        <v>278.5</v>
      </c>
      <c r="AA41" s="45">
        <f t="shared" si="10"/>
        <v>316.8</v>
      </c>
      <c r="AB41" s="45">
        <f t="shared" si="23"/>
        <v>264</v>
      </c>
    </row>
    <row r="42" spans="1:28" s="50" customFormat="1" ht="21">
      <c r="A42" s="44"/>
      <c r="B42" s="45" t="s">
        <v>280</v>
      </c>
      <c r="C42" s="46" t="s">
        <v>274</v>
      </c>
      <c r="D42" s="45">
        <v>320.4</v>
      </c>
      <c r="E42" s="47">
        <f t="shared" si="11"/>
        <v>432.55</v>
      </c>
      <c r="F42" s="45">
        <f t="shared" si="12"/>
        <v>330</v>
      </c>
      <c r="G42" s="48">
        <f t="shared" si="0"/>
        <v>349.8</v>
      </c>
      <c r="H42" s="49">
        <f t="shared" si="13"/>
        <v>291.5</v>
      </c>
      <c r="I42" s="45">
        <f t="shared" si="1"/>
        <v>363</v>
      </c>
      <c r="J42" s="45">
        <f t="shared" si="14"/>
        <v>302.5</v>
      </c>
      <c r="K42" s="45">
        <f t="shared" si="2"/>
        <v>339.9</v>
      </c>
      <c r="L42" s="45">
        <f t="shared" si="15"/>
        <v>283.25</v>
      </c>
      <c r="M42" s="45">
        <f t="shared" si="3"/>
        <v>343.2</v>
      </c>
      <c r="N42" s="45">
        <f t="shared" si="16"/>
        <v>286</v>
      </c>
      <c r="O42" s="45">
        <f t="shared" si="4"/>
        <v>346.5</v>
      </c>
      <c r="P42" s="45">
        <f t="shared" si="17"/>
        <v>288.75</v>
      </c>
      <c r="Q42" s="45">
        <f t="shared" si="5"/>
        <v>356.4</v>
      </c>
      <c r="R42" s="45">
        <f t="shared" si="18"/>
        <v>297</v>
      </c>
      <c r="S42" s="45">
        <f t="shared" si="6"/>
        <v>333.3</v>
      </c>
      <c r="T42" s="45">
        <f t="shared" si="19"/>
        <v>277.75</v>
      </c>
      <c r="U42" s="45">
        <f t="shared" si="7"/>
        <v>353.09999999999997</v>
      </c>
      <c r="V42" s="45">
        <f t="shared" si="20"/>
        <v>294.25</v>
      </c>
      <c r="W42" s="45">
        <f t="shared" si="8"/>
        <v>369.59999999999997</v>
      </c>
      <c r="X42" s="45">
        <f t="shared" si="21"/>
        <v>308</v>
      </c>
      <c r="Y42" s="45">
        <f t="shared" si="9"/>
        <v>379.5</v>
      </c>
      <c r="Z42" s="45">
        <f t="shared" si="22"/>
        <v>316.25</v>
      </c>
      <c r="AA42" s="45">
        <f t="shared" si="10"/>
        <v>359.7</v>
      </c>
      <c r="AB42" s="45">
        <f t="shared" si="23"/>
        <v>299.75</v>
      </c>
    </row>
    <row r="43" spans="1:28" s="50" customFormat="1" ht="21">
      <c r="A43" s="44"/>
      <c r="B43" s="45" t="s">
        <v>281</v>
      </c>
      <c r="C43" s="46" t="s">
        <v>274</v>
      </c>
      <c r="D43" s="45">
        <v>336.3</v>
      </c>
      <c r="E43" s="47">
        <f t="shared" si="11"/>
        <v>454.05</v>
      </c>
      <c r="F43" s="45">
        <f t="shared" si="12"/>
        <v>346.2</v>
      </c>
      <c r="G43" s="48">
        <f t="shared" si="0"/>
        <v>367.2</v>
      </c>
      <c r="H43" s="49">
        <f t="shared" si="13"/>
        <v>306</v>
      </c>
      <c r="I43" s="45">
        <f t="shared" si="1"/>
        <v>381</v>
      </c>
      <c r="J43" s="45">
        <f t="shared" si="14"/>
        <v>317.5</v>
      </c>
      <c r="K43" s="45">
        <f t="shared" si="2"/>
        <v>356.7</v>
      </c>
      <c r="L43" s="45">
        <f t="shared" si="15"/>
        <v>297.25</v>
      </c>
      <c r="M43" s="45">
        <f t="shared" si="3"/>
        <v>360.3</v>
      </c>
      <c r="N43" s="45">
        <f t="shared" si="16"/>
        <v>300.25</v>
      </c>
      <c r="O43" s="45">
        <f t="shared" si="4"/>
        <v>363.59999999999997</v>
      </c>
      <c r="P43" s="45">
        <f t="shared" si="17"/>
        <v>303</v>
      </c>
      <c r="Q43" s="45">
        <f t="shared" si="5"/>
        <v>374.09999999999997</v>
      </c>
      <c r="R43" s="45">
        <f t="shared" si="18"/>
        <v>311.75</v>
      </c>
      <c r="S43" s="45">
        <f t="shared" si="6"/>
        <v>349.8</v>
      </c>
      <c r="T43" s="45">
        <f t="shared" si="19"/>
        <v>291.5</v>
      </c>
      <c r="U43" s="45">
        <f t="shared" si="7"/>
        <v>370.5</v>
      </c>
      <c r="V43" s="45">
        <f t="shared" si="20"/>
        <v>308.75</v>
      </c>
      <c r="W43" s="45">
        <f t="shared" si="8"/>
        <v>387.9</v>
      </c>
      <c r="X43" s="45">
        <f t="shared" si="21"/>
        <v>323.25</v>
      </c>
      <c r="Y43" s="45">
        <f t="shared" si="9"/>
        <v>398.4</v>
      </c>
      <c r="Z43" s="45">
        <f t="shared" si="22"/>
        <v>332</v>
      </c>
      <c r="AA43" s="45">
        <f t="shared" si="10"/>
        <v>377.4</v>
      </c>
      <c r="AB43" s="45">
        <f t="shared" si="23"/>
        <v>314.5</v>
      </c>
    </row>
    <row r="44" spans="1:28" s="50" customFormat="1" ht="21">
      <c r="A44" s="44"/>
      <c r="B44" s="45" t="s">
        <v>282</v>
      </c>
      <c r="C44" s="46" t="s">
        <v>283</v>
      </c>
      <c r="D44" s="45">
        <v>85.8</v>
      </c>
      <c r="E44" s="47">
        <f t="shared" si="11"/>
        <v>115.85000000000001</v>
      </c>
      <c r="F44" s="45">
        <f t="shared" si="12"/>
        <v>88.2</v>
      </c>
      <c r="G44" s="48">
        <f t="shared" si="0"/>
        <v>93.6</v>
      </c>
      <c r="H44" s="49">
        <f t="shared" si="13"/>
        <v>78</v>
      </c>
      <c r="I44" s="45">
        <f t="shared" si="1"/>
        <v>97.2</v>
      </c>
      <c r="J44" s="45">
        <f t="shared" si="14"/>
        <v>81</v>
      </c>
      <c r="K44" s="45">
        <f t="shared" si="2"/>
        <v>90.89999999999999</v>
      </c>
      <c r="L44" s="45">
        <f t="shared" si="15"/>
        <v>75.75</v>
      </c>
      <c r="M44" s="45">
        <f t="shared" si="3"/>
        <v>91.8</v>
      </c>
      <c r="N44" s="45">
        <f t="shared" si="16"/>
        <v>76.5</v>
      </c>
      <c r="O44" s="45">
        <f t="shared" si="4"/>
        <v>92.7</v>
      </c>
      <c r="P44" s="45">
        <f t="shared" si="17"/>
        <v>77.25</v>
      </c>
      <c r="Q44" s="45">
        <f t="shared" si="5"/>
        <v>95.39999999999999</v>
      </c>
      <c r="R44" s="45">
        <f t="shared" si="18"/>
        <v>79.5</v>
      </c>
      <c r="S44" s="45">
        <f t="shared" si="6"/>
        <v>89.1</v>
      </c>
      <c r="T44" s="45">
        <f t="shared" si="19"/>
        <v>74.25</v>
      </c>
      <c r="U44" s="45">
        <f t="shared" si="7"/>
        <v>94.5</v>
      </c>
      <c r="V44" s="45">
        <f t="shared" si="20"/>
        <v>78.75</v>
      </c>
      <c r="W44" s="45">
        <f t="shared" si="8"/>
        <v>99</v>
      </c>
      <c r="X44" s="45">
        <f t="shared" si="21"/>
        <v>82.5</v>
      </c>
      <c r="Y44" s="45">
        <f t="shared" si="9"/>
        <v>101.7</v>
      </c>
      <c r="Z44" s="45">
        <f t="shared" si="22"/>
        <v>84.75</v>
      </c>
      <c r="AA44" s="45">
        <f t="shared" si="10"/>
        <v>96.3</v>
      </c>
      <c r="AB44" s="45">
        <f t="shared" si="23"/>
        <v>80.25</v>
      </c>
    </row>
    <row r="45" spans="1:28" s="50" customFormat="1" ht="21">
      <c r="A45" s="44"/>
      <c r="B45" s="45" t="s">
        <v>284</v>
      </c>
      <c r="C45" s="46" t="s">
        <v>283</v>
      </c>
      <c r="D45" s="45">
        <v>96</v>
      </c>
      <c r="E45" s="47">
        <f t="shared" si="11"/>
        <v>129.6</v>
      </c>
      <c r="F45" s="45">
        <f t="shared" si="12"/>
        <v>99</v>
      </c>
      <c r="G45" s="48">
        <f t="shared" si="0"/>
        <v>105</v>
      </c>
      <c r="H45" s="49">
        <f t="shared" si="13"/>
        <v>87.5</v>
      </c>
      <c r="I45" s="45">
        <f t="shared" si="1"/>
        <v>108.89999999999999</v>
      </c>
      <c r="J45" s="45">
        <f t="shared" si="14"/>
        <v>90.75</v>
      </c>
      <c r="K45" s="45">
        <f t="shared" si="2"/>
        <v>102</v>
      </c>
      <c r="L45" s="45">
        <f t="shared" si="15"/>
        <v>85</v>
      </c>
      <c r="M45" s="45">
        <f t="shared" si="3"/>
        <v>103.2</v>
      </c>
      <c r="N45" s="45">
        <f t="shared" si="16"/>
        <v>86</v>
      </c>
      <c r="O45" s="45">
        <f t="shared" si="4"/>
        <v>104.1</v>
      </c>
      <c r="P45" s="45">
        <f t="shared" si="17"/>
        <v>86.75</v>
      </c>
      <c r="Q45" s="45">
        <f t="shared" si="5"/>
        <v>107.1</v>
      </c>
      <c r="R45" s="45">
        <f t="shared" si="18"/>
        <v>89.25</v>
      </c>
      <c r="S45" s="45">
        <f t="shared" si="6"/>
        <v>100.2</v>
      </c>
      <c r="T45" s="45">
        <f t="shared" si="19"/>
        <v>83.5</v>
      </c>
      <c r="U45" s="45">
        <f t="shared" si="7"/>
        <v>106.2</v>
      </c>
      <c r="V45" s="45">
        <f t="shared" si="20"/>
        <v>88.5</v>
      </c>
      <c r="W45" s="45">
        <f t="shared" si="8"/>
        <v>111</v>
      </c>
      <c r="X45" s="45">
        <f t="shared" si="21"/>
        <v>92.5</v>
      </c>
      <c r="Y45" s="45">
        <f t="shared" si="9"/>
        <v>114</v>
      </c>
      <c r="Z45" s="45">
        <f t="shared" si="22"/>
        <v>95</v>
      </c>
      <c r="AA45" s="45">
        <f t="shared" si="10"/>
        <v>108</v>
      </c>
      <c r="AB45" s="45">
        <f t="shared" si="23"/>
        <v>90</v>
      </c>
    </row>
    <row r="46" spans="1:28" s="50" customFormat="1" ht="21">
      <c r="A46" s="44"/>
      <c r="B46" s="45" t="s">
        <v>285</v>
      </c>
      <c r="C46" s="46" t="s">
        <v>283</v>
      </c>
      <c r="D46" s="45">
        <v>165.6</v>
      </c>
      <c r="E46" s="47">
        <f t="shared" si="11"/>
        <v>223.60000000000002</v>
      </c>
      <c r="F46" s="45">
        <f t="shared" si="12"/>
        <v>170.4</v>
      </c>
      <c r="G46" s="48">
        <f t="shared" si="0"/>
        <v>180.9</v>
      </c>
      <c r="H46" s="49">
        <f t="shared" si="13"/>
        <v>150.75</v>
      </c>
      <c r="I46" s="45">
        <f t="shared" si="1"/>
        <v>187.5</v>
      </c>
      <c r="J46" s="45">
        <f t="shared" si="14"/>
        <v>156.25</v>
      </c>
      <c r="K46" s="45">
        <f t="shared" si="2"/>
        <v>175.79999999999998</v>
      </c>
      <c r="L46" s="45">
        <f t="shared" si="15"/>
        <v>146.5</v>
      </c>
      <c r="M46" s="45">
        <f t="shared" si="3"/>
        <v>177.29999999999998</v>
      </c>
      <c r="N46" s="45">
        <f t="shared" si="16"/>
        <v>147.75</v>
      </c>
      <c r="O46" s="45">
        <f t="shared" si="4"/>
        <v>179.1</v>
      </c>
      <c r="P46" s="45">
        <f t="shared" si="17"/>
        <v>149.25</v>
      </c>
      <c r="Q46" s="45">
        <f t="shared" si="5"/>
        <v>184.2</v>
      </c>
      <c r="R46" s="45">
        <f t="shared" si="18"/>
        <v>153.5</v>
      </c>
      <c r="S46" s="45">
        <f t="shared" si="6"/>
        <v>172.2</v>
      </c>
      <c r="T46" s="45">
        <f t="shared" si="19"/>
        <v>143.5</v>
      </c>
      <c r="U46" s="45">
        <f t="shared" si="7"/>
        <v>182.4</v>
      </c>
      <c r="V46" s="45">
        <f t="shared" si="20"/>
        <v>152</v>
      </c>
      <c r="W46" s="45">
        <f t="shared" si="8"/>
        <v>191.1</v>
      </c>
      <c r="X46" s="45">
        <f t="shared" si="21"/>
        <v>159.25</v>
      </c>
      <c r="Y46" s="45">
        <f t="shared" si="9"/>
        <v>196.2</v>
      </c>
      <c r="Z46" s="45">
        <f t="shared" si="22"/>
        <v>163.5</v>
      </c>
      <c r="AA46" s="45">
        <f t="shared" si="10"/>
        <v>186</v>
      </c>
      <c r="AB46" s="45">
        <f t="shared" si="23"/>
        <v>155</v>
      </c>
    </row>
    <row r="47" spans="1:28" s="50" customFormat="1" ht="21">
      <c r="A47" s="44"/>
      <c r="B47" s="45" t="s">
        <v>286</v>
      </c>
      <c r="C47" s="46" t="s">
        <v>283</v>
      </c>
      <c r="D47" s="45">
        <v>180</v>
      </c>
      <c r="E47" s="47">
        <f t="shared" si="11"/>
        <v>243</v>
      </c>
      <c r="F47" s="45">
        <f t="shared" si="12"/>
        <v>185.4</v>
      </c>
      <c r="G47" s="48">
        <f t="shared" si="0"/>
        <v>196.79999999999998</v>
      </c>
      <c r="H47" s="49">
        <f t="shared" si="13"/>
        <v>164</v>
      </c>
      <c r="I47" s="45">
        <f t="shared" si="1"/>
        <v>204</v>
      </c>
      <c r="J47" s="45">
        <f t="shared" si="14"/>
        <v>170</v>
      </c>
      <c r="K47" s="45">
        <f t="shared" si="2"/>
        <v>191.1</v>
      </c>
      <c r="L47" s="45">
        <f t="shared" si="15"/>
        <v>159.25</v>
      </c>
      <c r="M47" s="45">
        <f t="shared" si="3"/>
        <v>192.9</v>
      </c>
      <c r="N47" s="45">
        <f t="shared" si="16"/>
        <v>160.75</v>
      </c>
      <c r="O47" s="45">
        <f t="shared" si="4"/>
        <v>194.7</v>
      </c>
      <c r="P47" s="45">
        <f t="shared" si="17"/>
        <v>162.25</v>
      </c>
      <c r="Q47" s="45">
        <f t="shared" si="5"/>
        <v>200.4</v>
      </c>
      <c r="R47" s="45">
        <f t="shared" si="18"/>
        <v>167</v>
      </c>
      <c r="S47" s="45">
        <f t="shared" si="6"/>
        <v>187.5</v>
      </c>
      <c r="T47" s="45">
        <f t="shared" si="19"/>
        <v>156.25</v>
      </c>
      <c r="U47" s="45">
        <f t="shared" si="7"/>
        <v>198.6</v>
      </c>
      <c r="V47" s="45">
        <f t="shared" si="20"/>
        <v>165.5</v>
      </c>
      <c r="W47" s="45">
        <f t="shared" si="8"/>
        <v>207.9</v>
      </c>
      <c r="X47" s="45">
        <f t="shared" si="21"/>
        <v>173.25</v>
      </c>
      <c r="Y47" s="45">
        <f t="shared" si="9"/>
        <v>213.29999999999998</v>
      </c>
      <c r="Z47" s="45">
        <f t="shared" si="22"/>
        <v>177.75</v>
      </c>
      <c r="AA47" s="45">
        <f t="shared" si="10"/>
        <v>202.2</v>
      </c>
      <c r="AB47" s="45">
        <f t="shared" si="23"/>
        <v>168.5</v>
      </c>
    </row>
    <row r="48" spans="1:28" s="50" customFormat="1" ht="21">
      <c r="A48" s="44"/>
      <c r="B48" s="45" t="s">
        <v>287</v>
      </c>
      <c r="C48" s="46" t="s">
        <v>283</v>
      </c>
      <c r="D48" s="45">
        <v>199.8</v>
      </c>
      <c r="E48" s="47">
        <f t="shared" si="11"/>
        <v>269.75</v>
      </c>
      <c r="F48" s="45">
        <f t="shared" si="12"/>
        <v>205.79999999999998</v>
      </c>
      <c r="G48" s="48">
        <f t="shared" si="0"/>
        <v>218.4</v>
      </c>
      <c r="H48" s="49">
        <f t="shared" si="13"/>
        <v>182</v>
      </c>
      <c r="I48" s="45">
        <f t="shared" si="1"/>
        <v>226.5</v>
      </c>
      <c r="J48" s="45">
        <f t="shared" si="14"/>
        <v>188.75</v>
      </c>
      <c r="K48" s="45">
        <f t="shared" si="2"/>
        <v>212.1</v>
      </c>
      <c r="L48" s="45">
        <f t="shared" si="15"/>
        <v>176.75</v>
      </c>
      <c r="M48" s="45">
        <f t="shared" si="3"/>
        <v>214.2</v>
      </c>
      <c r="N48" s="45">
        <f t="shared" si="16"/>
        <v>178.5</v>
      </c>
      <c r="O48" s="45">
        <f t="shared" si="4"/>
        <v>216.29999999999998</v>
      </c>
      <c r="P48" s="45">
        <f t="shared" si="17"/>
        <v>180.25</v>
      </c>
      <c r="Q48" s="45">
        <f t="shared" si="5"/>
        <v>222.29999999999998</v>
      </c>
      <c r="R48" s="45">
        <f t="shared" si="18"/>
        <v>185.25</v>
      </c>
      <c r="S48" s="45">
        <f t="shared" si="6"/>
        <v>207.9</v>
      </c>
      <c r="T48" s="45">
        <f t="shared" si="19"/>
        <v>173.25</v>
      </c>
      <c r="U48" s="45">
        <f t="shared" si="7"/>
        <v>220.5</v>
      </c>
      <c r="V48" s="45">
        <f t="shared" si="20"/>
        <v>183.75</v>
      </c>
      <c r="W48" s="45">
        <f t="shared" si="8"/>
        <v>230.7</v>
      </c>
      <c r="X48" s="45">
        <f t="shared" si="21"/>
        <v>192.25</v>
      </c>
      <c r="Y48" s="45">
        <f t="shared" si="9"/>
        <v>236.7</v>
      </c>
      <c r="Z48" s="45">
        <f t="shared" si="22"/>
        <v>197.25</v>
      </c>
      <c r="AA48" s="45">
        <f t="shared" si="10"/>
        <v>224.4</v>
      </c>
      <c r="AB48" s="45">
        <f t="shared" si="23"/>
        <v>187</v>
      </c>
    </row>
    <row r="49" spans="1:28" s="50" customFormat="1" ht="21">
      <c r="A49" s="44"/>
      <c r="B49" s="45" t="s">
        <v>288</v>
      </c>
      <c r="C49" s="46" t="s">
        <v>283</v>
      </c>
      <c r="D49" s="45">
        <v>214.2</v>
      </c>
      <c r="E49" s="47">
        <f t="shared" si="11"/>
        <v>289.2</v>
      </c>
      <c r="F49" s="45">
        <f t="shared" si="12"/>
        <v>220.79999999999998</v>
      </c>
      <c r="G49" s="48">
        <f t="shared" si="0"/>
        <v>234.29999999999998</v>
      </c>
      <c r="H49" s="49">
        <f t="shared" si="13"/>
        <v>195.25</v>
      </c>
      <c r="I49" s="45">
        <f t="shared" si="1"/>
        <v>243</v>
      </c>
      <c r="J49" s="45">
        <f t="shared" si="14"/>
        <v>202.5</v>
      </c>
      <c r="K49" s="45">
        <f t="shared" si="2"/>
        <v>227.7</v>
      </c>
      <c r="L49" s="45">
        <f t="shared" si="15"/>
        <v>189.75</v>
      </c>
      <c r="M49" s="45">
        <f t="shared" si="3"/>
        <v>229.79999999999998</v>
      </c>
      <c r="N49" s="45">
        <f t="shared" si="16"/>
        <v>191.5</v>
      </c>
      <c r="O49" s="45">
        <f t="shared" si="4"/>
        <v>231.89999999999998</v>
      </c>
      <c r="P49" s="45">
        <f t="shared" si="17"/>
        <v>193.25</v>
      </c>
      <c r="Q49" s="45">
        <f t="shared" si="5"/>
        <v>238.5</v>
      </c>
      <c r="R49" s="45">
        <f t="shared" si="18"/>
        <v>198.75</v>
      </c>
      <c r="S49" s="45">
        <f t="shared" si="6"/>
        <v>223.2</v>
      </c>
      <c r="T49" s="45">
        <f t="shared" si="19"/>
        <v>186</v>
      </c>
      <c r="U49" s="45">
        <f t="shared" si="7"/>
        <v>236.39999999999998</v>
      </c>
      <c r="V49" s="45">
        <f t="shared" si="20"/>
        <v>197</v>
      </c>
      <c r="W49" s="45">
        <f t="shared" si="8"/>
        <v>247.5</v>
      </c>
      <c r="X49" s="45">
        <f t="shared" si="21"/>
        <v>206.25</v>
      </c>
      <c r="Y49" s="45">
        <f t="shared" si="9"/>
        <v>254.1</v>
      </c>
      <c r="Z49" s="45">
        <f t="shared" si="22"/>
        <v>211.75</v>
      </c>
      <c r="AA49" s="45">
        <f t="shared" si="10"/>
        <v>240.89999999999998</v>
      </c>
      <c r="AB49" s="45">
        <f t="shared" si="23"/>
        <v>200.75</v>
      </c>
    </row>
    <row r="50" spans="1:28" s="50" customFormat="1" ht="21">
      <c r="A50" s="44"/>
      <c r="B50" s="45" t="s">
        <v>289</v>
      </c>
      <c r="C50" s="46" t="s">
        <v>283</v>
      </c>
      <c r="D50" s="45">
        <v>222</v>
      </c>
      <c r="E50" s="47">
        <f t="shared" si="11"/>
        <v>299.7</v>
      </c>
      <c r="F50" s="45">
        <f t="shared" si="12"/>
        <v>228.6</v>
      </c>
      <c r="G50" s="48">
        <f t="shared" si="0"/>
        <v>242.39999999999998</v>
      </c>
      <c r="H50" s="49">
        <f t="shared" si="13"/>
        <v>202</v>
      </c>
      <c r="I50" s="45">
        <f t="shared" si="1"/>
        <v>251.7</v>
      </c>
      <c r="J50" s="45">
        <f t="shared" si="14"/>
        <v>209.75</v>
      </c>
      <c r="K50" s="45">
        <f t="shared" si="2"/>
        <v>235.5</v>
      </c>
      <c r="L50" s="45">
        <f t="shared" si="15"/>
        <v>196.25</v>
      </c>
      <c r="M50" s="45">
        <f t="shared" si="3"/>
        <v>237.89999999999998</v>
      </c>
      <c r="N50" s="45">
        <f t="shared" si="16"/>
        <v>198.25</v>
      </c>
      <c r="O50" s="45">
        <f t="shared" si="4"/>
        <v>240.29999999999998</v>
      </c>
      <c r="P50" s="45">
        <f t="shared" si="17"/>
        <v>200.25</v>
      </c>
      <c r="Q50" s="45">
        <f t="shared" si="5"/>
        <v>246.89999999999998</v>
      </c>
      <c r="R50" s="45">
        <f t="shared" si="18"/>
        <v>205.75</v>
      </c>
      <c r="S50" s="45">
        <f t="shared" si="6"/>
        <v>231</v>
      </c>
      <c r="T50" s="45">
        <f t="shared" si="19"/>
        <v>192.5</v>
      </c>
      <c r="U50" s="45">
        <f t="shared" si="7"/>
        <v>244.79999999999998</v>
      </c>
      <c r="V50" s="45">
        <f t="shared" si="20"/>
        <v>204</v>
      </c>
      <c r="W50" s="45">
        <f t="shared" si="8"/>
        <v>256.2</v>
      </c>
      <c r="X50" s="45">
        <f t="shared" si="21"/>
        <v>213.5</v>
      </c>
      <c r="Y50" s="45">
        <f t="shared" si="9"/>
        <v>263.09999999999997</v>
      </c>
      <c r="Z50" s="45">
        <f t="shared" si="22"/>
        <v>219.24999999999997</v>
      </c>
      <c r="AA50" s="45">
        <f t="shared" si="10"/>
        <v>249.29999999999998</v>
      </c>
      <c r="AB50" s="45">
        <f t="shared" si="23"/>
        <v>207.75</v>
      </c>
    </row>
    <row r="51" spans="1:28" s="50" customFormat="1" ht="21">
      <c r="A51" s="44"/>
      <c r="B51" s="45" t="s">
        <v>290</v>
      </c>
      <c r="C51" s="46" t="s">
        <v>283</v>
      </c>
      <c r="D51" s="45">
        <v>236.4</v>
      </c>
      <c r="E51" s="47">
        <f t="shared" si="11"/>
        <v>319.15000000000003</v>
      </c>
      <c r="F51" s="45">
        <f t="shared" si="12"/>
        <v>243.6</v>
      </c>
      <c r="G51" s="48">
        <f t="shared" si="0"/>
        <v>258.3</v>
      </c>
      <c r="H51" s="49">
        <f t="shared" si="13"/>
        <v>215.25000000000003</v>
      </c>
      <c r="I51" s="45">
        <f t="shared" si="1"/>
        <v>268.2</v>
      </c>
      <c r="J51" s="45">
        <f t="shared" si="14"/>
        <v>223.5</v>
      </c>
      <c r="K51" s="45">
        <f t="shared" si="2"/>
        <v>251.1</v>
      </c>
      <c r="L51" s="45">
        <f t="shared" si="15"/>
        <v>209.25</v>
      </c>
      <c r="M51" s="45">
        <f t="shared" si="3"/>
        <v>253.5</v>
      </c>
      <c r="N51" s="45">
        <f t="shared" si="16"/>
        <v>211.25</v>
      </c>
      <c r="O51" s="45">
        <f t="shared" si="4"/>
        <v>255.89999999999998</v>
      </c>
      <c r="P51" s="45">
        <f t="shared" si="17"/>
        <v>213.25</v>
      </c>
      <c r="Q51" s="45">
        <f t="shared" si="5"/>
        <v>263.09999999999997</v>
      </c>
      <c r="R51" s="45">
        <f t="shared" si="18"/>
        <v>219.24999999999997</v>
      </c>
      <c r="S51" s="45">
        <f t="shared" si="6"/>
        <v>246.29999999999998</v>
      </c>
      <c r="T51" s="45">
        <f t="shared" si="19"/>
        <v>205.25</v>
      </c>
      <c r="U51" s="45">
        <f t="shared" si="7"/>
        <v>260.7</v>
      </c>
      <c r="V51" s="45">
        <f t="shared" si="20"/>
        <v>217.25</v>
      </c>
      <c r="W51" s="45">
        <f t="shared" si="8"/>
        <v>273</v>
      </c>
      <c r="X51" s="45">
        <f t="shared" si="21"/>
        <v>227.5</v>
      </c>
      <c r="Y51" s="45">
        <f t="shared" si="9"/>
        <v>280.2</v>
      </c>
      <c r="Z51" s="45">
        <f t="shared" si="22"/>
        <v>233.5</v>
      </c>
      <c r="AA51" s="45">
        <f t="shared" si="10"/>
        <v>265.8</v>
      </c>
      <c r="AB51" s="45">
        <f t="shared" si="23"/>
        <v>221.50000000000003</v>
      </c>
    </row>
    <row r="52" spans="1:28" s="50" customFormat="1" ht="21">
      <c r="A52" s="44"/>
      <c r="B52" s="45" t="s">
        <v>291</v>
      </c>
      <c r="C52" s="46" t="s">
        <v>283</v>
      </c>
      <c r="D52" s="45">
        <v>267.6</v>
      </c>
      <c r="E52" s="47">
        <f t="shared" si="11"/>
        <v>361.3</v>
      </c>
      <c r="F52" s="45">
        <f t="shared" si="12"/>
        <v>275.4</v>
      </c>
      <c r="G52" s="48">
        <f t="shared" si="0"/>
        <v>292.2</v>
      </c>
      <c r="H52" s="49">
        <f t="shared" si="13"/>
        <v>243.5</v>
      </c>
      <c r="I52" s="45">
        <f t="shared" si="1"/>
        <v>303</v>
      </c>
      <c r="J52" s="45">
        <f t="shared" si="14"/>
        <v>252.5</v>
      </c>
      <c r="K52" s="45">
        <f t="shared" si="2"/>
        <v>283.8</v>
      </c>
      <c r="L52" s="45">
        <f t="shared" si="15"/>
        <v>236.50000000000003</v>
      </c>
      <c r="M52" s="45">
        <f t="shared" si="3"/>
        <v>286.5</v>
      </c>
      <c r="N52" s="45">
        <f t="shared" si="16"/>
        <v>238.75</v>
      </c>
      <c r="O52" s="45">
        <f t="shared" si="4"/>
        <v>289.2</v>
      </c>
      <c r="P52" s="45">
        <f t="shared" si="17"/>
        <v>241</v>
      </c>
      <c r="Q52" s="45">
        <f t="shared" si="5"/>
        <v>297.59999999999997</v>
      </c>
      <c r="R52" s="45">
        <f t="shared" si="18"/>
        <v>247.99999999999997</v>
      </c>
      <c r="S52" s="45">
        <f t="shared" si="6"/>
        <v>278.4</v>
      </c>
      <c r="T52" s="45">
        <f t="shared" si="19"/>
        <v>232</v>
      </c>
      <c r="U52" s="45">
        <f t="shared" si="7"/>
        <v>294.9</v>
      </c>
      <c r="V52" s="45">
        <f t="shared" si="20"/>
        <v>245.75</v>
      </c>
      <c r="W52" s="45">
        <f t="shared" si="8"/>
        <v>308.7</v>
      </c>
      <c r="X52" s="45">
        <f t="shared" si="21"/>
        <v>257.25</v>
      </c>
      <c r="Y52" s="45">
        <f t="shared" si="9"/>
        <v>316.8</v>
      </c>
      <c r="Z52" s="45">
        <f t="shared" si="22"/>
        <v>264</v>
      </c>
      <c r="AA52" s="45">
        <f t="shared" si="10"/>
        <v>300.3</v>
      </c>
      <c r="AB52" s="45">
        <f t="shared" si="23"/>
        <v>250.25000000000003</v>
      </c>
    </row>
    <row r="53" spans="1:28" s="50" customFormat="1" ht="21">
      <c r="A53" s="44"/>
      <c r="B53" s="45" t="s">
        <v>292</v>
      </c>
      <c r="C53" s="46" t="s">
        <v>283</v>
      </c>
      <c r="D53" s="45">
        <v>282</v>
      </c>
      <c r="E53" s="47">
        <f t="shared" si="11"/>
        <v>380.70000000000005</v>
      </c>
      <c r="F53" s="45">
        <f t="shared" si="12"/>
        <v>290.4</v>
      </c>
      <c r="G53" s="48">
        <f t="shared" si="0"/>
        <v>308.09999999999997</v>
      </c>
      <c r="H53" s="49">
        <f t="shared" si="13"/>
        <v>256.75</v>
      </c>
      <c r="I53" s="45">
        <f t="shared" si="1"/>
        <v>319.5</v>
      </c>
      <c r="J53" s="45">
        <f t="shared" si="14"/>
        <v>266.25</v>
      </c>
      <c r="K53" s="45">
        <f t="shared" si="2"/>
        <v>299.4</v>
      </c>
      <c r="L53" s="45">
        <f t="shared" si="15"/>
        <v>249.5</v>
      </c>
      <c r="M53" s="45">
        <f t="shared" si="3"/>
        <v>302.09999999999997</v>
      </c>
      <c r="N53" s="45">
        <f t="shared" si="16"/>
        <v>251.74999999999997</v>
      </c>
      <c r="O53" s="45">
        <f t="shared" si="4"/>
        <v>305.09999999999997</v>
      </c>
      <c r="P53" s="45">
        <f t="shared" si="17"/>
        <v>254.24999999999997</v>
      </c>
      <c r="Q53" s="45">
        <f t="shared" si="5"/>
        <v>313.8</v>
      </c>
      <c r="R53" s="45">
        <f t="shared" si="18"/>
        <v>261.5</v>
      </c>
      <c r="S53" s="45">
        <f t="shared" si="6"/>
        <v>293.4</v>
      </c>
      <c r="T53" s="45">
        <f t="shared" si="19"/>
        <v>244.5</v>
      </c>
      <c r="U53" s="45">
        <f t="shared" si="7"/>
        <v>310.8</v>
      </c>
      <c r="V53" s="45">
        <f t="shared" si="20"/>
        <v>259</v>
      </c>
      <c r="W53" s="45">
        <f t="shared" si="8"/>
        <v>325.5</v>
      </c>
      <c r="X53" s="45">
        <f t="shared" si="21"/>
        <v>271.25</v>
      </c>
      <c r="Y53" s="45">
        <f t="shared" si="9"/>
        <v>334.2</v>
      </c>
      <c r="Z53" s="45">
        <f t="shared" si="22"/>
        <v>278.5</v>
      </c>
      <c r="AA53" s="45">
        <f t="shared" si="10"/>
        <v>316.8</v>
      </c>
      <c r="AB53" s="45">
        <f t="shared" si="23"/>
        <v>264</v>
      </c>
    </row>
    <row r="54" spans="1:28" s="50" customFormat="1" ht="21">
      <c r="A54" s="44"/>
      <c r="B54" s="45" t="s">
        <v>293</v>
      </c>
      <c r="C54" s="46" t="s">
        <v>254</v>
      </c>
      <c r="D54" s="45">
        <v>182.4</v>
      </c>
      <c r="E54" s="47">
        <f t="shared" si="11"/>
        <v>246.25</v>
      </c>
      <c r="F54" s="45">
        <f t="shared" si="12"/>
        <v>187.79999999999998</v>
      </c>
      <c r="G54" s="48">
        <f t="shared" si="0"/>
        <v>199.2</v>
      </c>
      <c r="H54" s="49">
        <f t="shared" si="13"/>
        <v>166</v>
      </c>
      <c r="I54" s="45">
        <f t="shared" si="1"/>
        <v>206.7</v>
      </c>
      <c r="J54" s="45">
        <f t="shared" si="14"/>
        <v>172.25</v>
      </c>
      <c r="K54" s="45">
        <f t="shared" si="2"/>
        <v>193.5</v>
      </c>
      <c r="L54" s="45">
        <f t="shared" si="15"/>
        <v>161.25</v>
      </c>
      <c r="M54" s="45">
        <f t="shared" si="3"/>
        <v>195.6</v>
      </c>
      <c r="N54" s="45">
        <f t="shared" si="16"/>
        <v>163</v>
      </c>
      <c r="O54" s="45">
        <f t="shared" si="4"/>
        <v>197.4</v>
      </c>
      <c r="P54" s="45">
        <f t="shared" si="17"/>
        <v>164.5</v>
      </c>
      <c r="Q54" s="45">
        <f t="shared" si="5"/>
        <v>203.1</v>
      </c>
      <c r="R54" s="45">
        <f t="shared" si="18"/>
        <v>169.25</v>
      </c>
      <c r="S54" s="45">
        <f t="shared" si="6"/>
        <v>189.9</v>
      </c>
      <c r="T54" s="45">
        <f t="shared" si="19"/>
        <v>158.25</v>
      </c>
      <c r="U54" s="45">
        <f t="shared" si="7"/>
        <v>201</v>
      </c>
      <c r="V54" s="45">
        <f t="shared" si="20"/>
        <v>167.5</v>
      </c>
      <c r="W54" s="45">
        <f t="shared" si="8"/>
        <v>210.6</v>
      </c>
      <c r="X54" s="45">
        <f t="shared" si="21"/>
        <v>175.5</v>
      </c>
      <c r="Y54" s="45">
        <f t="shared" si="9"/>
        <v>216</v>
      </c>
      <c r="Z54" s="45">
        <f t="shared" si="22"/>
        <v>180</v>
      </c>
      <c r="AA54" s="45">
        <f t="shared" si="10"/>
        <v>204.9</v>
      </c>
      <c r="AB54" s="45">
        <f t="shared" si="23"/>
        <v>170.75</v>
      </c>
    </row>
    <row r="55" spans="1:28" s="50" customFormat="1" ht="21">
      <c r="A55" s="44"/>
      <c r="B55" s="45" t="s">
        <v>294</v>
      </c>
      <c r="C55" s="46" t="s">
        <v>254</v>
      </c>
      <c r="D55" s="45">
        <v>196.8</v>
      </c>
      <c r="E55" s="47">
        <f t="shared" si="11"/>
        <v>265.7</v>
      </c>
      <c r="F55" s="45">
        <f t="shared" si="12"/>
        <v>202.79999999999998</v>
      </c>
      <c r="G55" s="48">
        <f t="shared" si="0"/>
        <v>215.1</v>
      </c>
      <c r="H55" s="49">
        <f t="shared" si="13"/>
        <v>179.25</v>
      </c>
      <c r="I55" s="45">
        <f t="shared" si="1"/>
        <v>223.2</v>
      </c>
      <c r="J55" s="45">
        <f t="shared" si="14"/>
        <v>186</v>
      </c>
      <c r="K55" s="45">
        <f t="shared" si="2"/>
        <v>209.1</v>
      </c>
      <c r="L55" s="45">
        <f t="shared" si="15"/>
        <v>174.25</v>
      </c>
      <c r="M55" s="45">
        <f t="shared" si="3"/>
        <v>211.2</v>
      </c>
      <c r="N55" s="45">
        <f t="shared" si="16"/>
        <v>176</v>
      </c>
      <c r="O55" s="45">
        <f t="shared" si="4"/>
        <v>213</v>
      </c>
      <c r="P55" s="45">
        <f t="shared" si="17"/>
        <v>177.5</v>
      </c>
      <c r="Q55" s="45">
        <f t="shared" si="5"/>
        <v>219.29999999999998</v>
      </c>
      <c r="R55" s="45">
        <f t="shared" si="18"/>
        <v>182.75</v>
      </c>
      <c r="S55" s="45">
        <f t="shared" si="6"/>
        <v>204.9</v>
      </c>
      <c r="T55" s="45">
        <f t="shared" si="19"/>
        <v>170.75</v>
      </c>
      <c r="U55" s="45">
        <f t="shared" si="7"/>
        <v>217.2</v>
      </c>
      <c r="V55" s="45">
        <f t="shared" si="20"/>
        <v>181</v>
      </c>
      <c r="W55" s="45">
        <f t="shared" si="8"/>
        <v>227.4</v>
      </c>
      <c r="X55" s="45">
        <f t="shared" si="21"/>
        <v>189.5</v>
      </c>
      <c r="Y55" s="45">
        <f t="shared" si="9"/>
        <v>233.39999999999998</v>
      </c>
      <c r="Z55" s="45">
        <f t="shared" si="22"/>
        <v>194.5</v>
      </c>
      <c r="AA55" s="45">
        <f t="shared" si="10"/>
        <v>221.1</v>
      </c>
      <c r="AB55" s="45">
        <f t="shared" si="23"/>
        <v>184.25</v>
      </c>
    </row>
    <row r="56" spans="1:28" s="50" customFormat="1" ht="21">
      <c r="A56" s="44"/>
      <c r="B56" s="45" t="s">
        <v>295</v>
      </c>
      <c r="C56" s="46" t="s">
        <v>254</v>
      </c>
      <c r="D56" s="45">
        <v>223.2</v>
      </c>
      <c r="E56" s="47">
        <f t="shared" si="11"/>
        <v>301.35</v>
      </c>
      <c r="F56" s="45">
        <f t="shared" si="12"/>
        <v>229.79999999999998</v>
      </c>
      <c r="G56" s="48">
        <f t="shared" si="0"/>
        <v>243.6</v>
      </c>
      <c r="H56" s="49">
        <f t="shared" si="13"/>
        <v>203</v>
      </c>
      <c r="I56" s="45">
        <f t="shared" si="1"/>
        <v>252.89999999999998</v>
      </c>
      <c r="J56" s="45">
        <f t="shared" si="14"/>
        <v>210.75</v>
      </c>
      <c r="K56" s="45">
        <f t="shared" si="2"/>
        <v>236.7</v>
      </c>
      <c r="L56" s="45">
        <f t="shared" si="15"/>
        <v>197.25</v>
      </c>
      <c r="M56" s="45">
        <f t="shared" si="3"/>
        <v>239.1</v>
      </c>
      <c r="N56" s="45">
        <f t="shared" si="16"/>
        <v>199.25</v>
      </c>
      <c r="O56" s="45">
        <f t="shared" si="4"/>
        <v>241.5</v>
      </c>
      <c r="P56" s="45">
        <f t="shared" si="17"/>
        <v>201.25</v>
      </c>
      <c r="Q56" s="45">
        <f t="shared" si="5"/>
        <v>248.39999999999998</v>
      </c>
      <c r="R56" s="45">
        <f t="shared" si="18"/>
        <v>207</v>
      </c>
      <c r="S56" s="45">
        <f t="shared" si="6"/>
        <v>232.2</v>
      </c>
      <c r="T56" s="45">
        <f t="shared" si="19"/>
        <v>193.5</v>
      </c>
      <c r="U56" s="45">
        <f t="shared" si="7"/>
        <v>246</v>
      </c>
      <c r="V56" s="45">
        <f t="shared" si="20"/>
        <v>205</v>
      </c>
      <c r="W56" s="45">
        <f t="shared" si="8"/>
        <v>257.4</v>
      </c>
      <c r="X56" s="45">
        <f t="shared" si="21"/>
        <v>214.5</v>
      </c>
      <c r="Y56" s="45">
        <f t="shared" si="9"/>
        <v>264.3</v>
      </c>
      <c r="Z56" s="45">
        <f t="shared" si="22"/>
        <v>220.25000000000003</v>
      </c>
      <c r="AA56" s="45">
        <f t="shared" si="10"/>
        <v>250.5</v>
      </c>
      <c r="AB56" s="45">
        <f t="shared" si="23"/>
        <v>208.75</v>
      </c>
    </row>
    <row r="57" spans="1:28" s="50" customFormat="1" ht="21">
      <c r="A57" s="44"/>
      <c r="B57" s="45" t="s">
        <v>296</v>
      </c>
      <c r="C57" s="46" t="s">
        <v>254</v>
      </c>
      <c r="D57" s="45">
        <v>237.6</v>
      </c>
      <c r="E57" s="47">
        <f t="shared" si="11"/>
        <v>320.8</v>
      </c>
      <c r="F57" s="45">
        <f t="shared" si="12"/>
        <v>244.79999999999998</v>
      </c>
      <c r="G57" s="48">
        <f t="shared" si="0"/>
        <v>259.5</v>
      </c>
      <c r="H57" s="49">
        <f t="shared" si="13"/>
        <v>216.25</v>
      </c>
      <c r="I57" s="45">
        <f t="shared" si="1"/>
        <v>269.4</v>
      </c>
      <c r="J57" s="45">
        <f t="shared" si="14"/>
        <v>224.5</v>
      </c>
      <c r="K57" s="45">
        <f t="shared" si="2"/>
        <v>252.29999999999998</v>
      </c>
      <c r="L57" s="45">
        <f t="shared" si="15"/>
        <v>210.25</v>
      </c>
      <c r="M57" s="45">
        <f t="shared" si="3"/>
        <v>254.7</v>
      </c>
      <c r="N57" s="45">
        <f t="shared" si="16"/>
        <v>212.25</v>
      </c>
      <c r="O57" s="45">
        <f t="shared" si="4"/>
        <v>257.09999999999997</v>
      </c>
      <c r="P57" s="45">
        <f t="shared" si="17"/>
        <v>214.24999999999997</v>
      </c>
      <c r="Q57" s="45">
        <f t="shared" si="5"/>
        <v>264.59999999999997</v>
      </c>
      <c r="R57" s="45">
        <f t="shared" si="18"/>
        <v>220.49999999999997</v>
      </c>
      <c r="S57" s="45">
        <f t="shared" si="6"/>
        <v>247.5</v>
      </c>
      <c r="T57" s="45">
        <f t="shared" si="19"/>
        <v>206.25</v>
      </c>
      <c r="U57" s="45">
        <f t="shared" si="7"/>
        <v>262.2</v>
      </c>
      <c r="V57" s="45">
        <f t="shared" si="20"/>
        <v>218.5</v>
      </c>
      <c r="W57" s="45">
        <f t="shared" si="8"/>
        <v>274.2</v>
      </c>
      <c r="X57" s="45">
        <f t="shared" si="21"/>
        <v>228.5</v>
      </c>
      <c r="Y57" s="45">
        <f t="shared" si="9"/>
        <v>281.7</v>
      </c>
      <c r="Z57" s="45">
        <f t="shared" si="22"/>
        <v>234.75</v>
      </c>
      <c r="AA57" s="45">
        <f t="shared" si="10"/>
        <v>267</v>
      </c>
      <c r="AB57" s="45">
        <f t="shared" si="23"/>
        <v>222.5</v>
      </c>
    </row>
    <row r="58" spans="1:28" s="50" customFormat="1" ht="21">
      <c r="A58" s="44"/>
      <c r="B58" s="45" t="s">
        <v>297</v>
      </c>
      <c r="C58" s="46" t="s">
        <v>254</v>
      </c>
      <c r="D58" s="45">
        <v>248.4</v>
      </c>
      <c r="E58" s="47">
        <f t="shared" si="11"/>
        <v>335.35</v>
      </c>
      <c r="F58" s="45">
        <f t="shared" si="12"/>
        <v>255.6</v>
      </c>
      <c r="G58" s="48">
        <f t="shared" si="0"/>
        <v>271.2</v>
      </c>
      <c r="H58" s="49">
        <f t="shared" si="13"/>
        <v>226</v>
      </c>
      <c r="I58" s="45">
        <f t="shared" si="1"/>
        <v>281.4</v>
      </c>
      <c r="J58" s="45">
        <f t="shared" si="14"/>
        <v>234.5</v>
      </c>
      <c r="K58" s="45">
        <f t="shared" si="2"/>
        <v>263.4</v>
      </c>
      <c r="L58" s="45">
        <f t="shared" si="15"/>
        <v>219.5</v>
      </c>
      <c r="M58" s="45">
        <f t="shared" si="3"/>
        <v>266.09999999999997</v>
      </c>
      <c r="N58" s="45">
        <f t="shared" si="16"/>
        <v>221.74999999999997</v>
      </c>
      <c r="O58" s="45">
        <f t="shared" si="4"/>
        <v>268.5</v>
      </c>
      <c r="P58" s="45">
        <f t="shared" si="17"/>
        <v>223.75</v>
      </c>
      <c r="Q58" s="45">
        <f t="shared" si="5"/>
        <v>276.3</v>
      </c>
      <c r="R58" s="45">
        <f t="shared" si="18"/>
        <v>230.25000000000003</v>
      </c>
      <c r="S58" s="45">
        <f t="shared" si="6"/>
        <v>258.3</v>
      </c>
      <c r="T58" s="45">
        <f t="shared" si="19"/>
        <v>215.25000000000003</v>
      </c>
      <c r="U58" s="45">
        <f t="shared" si="7"/>
        <v>273.59999999999997</v>
      </c>
      <c r="V58" s="45">
        <f t="shared" si="20"/>
        <v>227.99999999999997</v>
      </c>
      <c r="W58" s="45">
        <f t="shared" si="8"/>
        <v>286.5</v>
      </c>
      <c r="X58" s="45">
        <f t="shared" si="21"/>
        <v>238.75</v>
      </c>
      <c r="Y58" s="45">
        <f t="shared" si="9"/>
        <v>294</v>
      </c>
      <c r="Z58" s="45">
        <f t="shared" si="22"/>
        <v>245</v>
      </c>
      <c r="AA58" s="45">
        <f t="shared" si="10"/>
        <v>278.7</v>
      </c>
      <c r="AB58" s="45">
        <f t="shared" si="23"/>
        <v>232.25</v>
      </c>
    </row>
    <row r="59" spans="1:28" s="50" customFormat="1" ht="21">
      <c r="A59" s="44"/>
      <c r="B59" s="45" t="s">
        <v>298</v>
      </c>
      <c r="C59" s="46" t="s">
        <v>254</v>
      </c>
      <c r="D59" s="45">
        <v>264.6</v>
      </c>
      <c r="E59" s="47">
        <f t="shared" si="11"/>
        <v>357.25</v>
      </c>
      <c r="F59" s="45">
        <f t="shared" si="12"/>
        <v>272.4</v>
      </c>
      <c r="G59" s="48">
        <f t="shared" si="0"/>
        <v>288.9</v>
      </c>
      <c r="H59" s="49">
        <f t="shared" si="13"/>
        <v>240.75</v>
      </c>
      <c r="I59" s="45">
        <f t="shared" si="1"/>
        <v>299.7</v>
      </c>
      <c r="J59" s="45">
        <f t="shared" si="14"/>
        <v>249.75</v>
      </c>
      <c r="K59" s="45">
        <f t="shared" si="2"/>
        <v>280.8</v>
      </c>
      <c r="L59" s="45">
        <f t="shared" si="15"/>
        <v>234.00000000000003</v>
      </c>
      <c r="M59" s="45">
        <f t="shared" si="3"/>
        <v>283.5</v>
      </c>
      <c r="N59" s="45">
        <f t="shared" si="16"/>
        <v>236.25</v>
      </c>
      <c r="O59" s="45">
        <f t="shared" si="4"/>
        <v>286.2</v>
      </c>
      <c r="P59" s="45">
        <f t="shared" si="17"/>
        <v>238.5</v>
      </c>
      <c r="Q59" s="45">
        <f t="shared" si="5"/>
        <v>294.3</v>
      </c>
      <c r="R59" s="45">
        <f t="shared" si="18"/>
        <v>245.25000000000003</v>
      </c>
      <c r="S59" s="45">
        <f t="shared" si="6"/>
        <v>275.4</v>
      </c>
      <c r="T59" s="45">
        <f t="shared" si="19"/>
        <v>229.5</v>
      </c>
      <c r="U59" s="45">
        <f t="shared" si="7"/>
        <v>291.59999999999997</v>
      </c>
      <c r="V59" s="45">
        <f t="shared" si="20"/>
        <v>242.99999999999997</v>
      </c>
      <c r="W59" s="45">
        <f t="shared" si="8"/>
        <v>305.09999999999997</v>
      </c>
      <c r="X59" s="45">
        <f t="shared" si="21"/>
        <v>254.24999999999997</v>
      </c>
      <c r="Y59" s="45">
        <f t="shared" si="9"/>
        <v>313.5</v>
      </c>
      <c r="Z59" s="45">
        <f t="shared" si="22"/>
        <v>261.25</v>
      </c>
      <c r="AA59" s="45">
        <f t="shared" si="10"/>
        <v>297</v>
      </c>
      <c r="AB59" s="45">
        <f t="shared" si="23"/>
        <v>247.5</v>
      </c>
    </row>
    <row r="60" spans="1:28" s="50" customFormat="1" ht="21">
      <c r="A60" s="44"/>
      <c r="B60" s="45" t="s">
        <v>299</v>
      </c>
      <c r="C60" s="46" t="s">
        <v>254</v>
      </c>
      <c r="D60" s="45">
        <v>300</v>
      </c>
      <c r="E60" s="47">
        <f t="shared" si="11"/>
        <v>405</v>
      </c>
      <c r="F60" s="45">
        <f t="shared" si="12"/>
        <v>309</v>
      </c>
      <c r="G60" s="48">
        <f t="shared" si="0"/>
        <v>327.59999999999997</v>
      </c>
      <c r="H60" s="49">
        <f t="shared" si="13"/>
        <v>273</v>
      </c>
      <c r="I60" s="45">
        <f t="shared" si="1"/>
        <v>339.9</v>
      </c>
      <c r="J60" s="45">
        <f t="shared" si="14"/>
        <v>283.25</v>
      </c>
      <c r="K60" s="45">
        <f t="shared" si="2"/>
        <v>318.3</v>
      </c>
      <c r="L60" s="45">
        <f t="shared" si="15"/>
        <v>265.25</v>
      </c>
      <c r="M60" s="45">
        <f t="shared" si="3"/>
        <v>321.59999999999997</v>
      </c>
      <c r="N60" s="45">
        <f t="shared" si="16"/>
        <v>268</v>
      </c>
      <c r="O60" s="45">
        <f t="shared" si="4"/>
        <v>324.59999999999997</v>
      </c>
      <c r="P60" s="45">
        <f t="shared" si="17"/>
        <v>270.5</v>
      </c>
      <c r="Q60" s="45">
        <f t="shared" si="5"/>
        <v>333.9</v>
      </c>
      <c r="R60" s="45">
        <f t="shared" si="18"/>
        <v>278.25</v>
      </c>
      <c r="S60" s="45">
        <f t="shared" si="6"/>
        <v>312.3</v>
      </c>
      <c r="T60" s="45">
        <f t="shared" si="19"/>
        <v>260.25</v>
      </c>
      <c r="U60" s="45">
        <f t="shared" si="7"/>
        <v>330.9</v>
      </c>
      <c r="V60" s="45">
        <f t="shared" si="20"/>
        <v>275.75</v>
      </c>
      <c r="W60" s="45">
        <f t="shared" si="8"/>
        <v>346.2</v>
      </c>
      <c r="X60" s="45">
        <f t="shared" si="21"/>
        <v>288.5</v>
      </c>
      <c r="Y60" s="45">
        <f t="shared" si="9"/>
        <v>355.5</v>
      </c>
      <c r="Z60" s="45">
        <f t="shared" si="22"/>
        <v>296.25</v>
      </c>
      <c r="AA60" s="45">
        <f t="shared" si="10"/>
        <v>336.9</v>
      </c>
      <c r="AB60" s="45">
        <f t="shared" si="23"/>
        <v>280.75</v>
      </c>
    </row>
    <row r="61" spans="1:28" s="50" customFormat="1" ht="21">
      <c r="A61" s="44"/>
      <c r="B61" s="45" t="s">
        <v>300</v>
      </c>
      <c r="C61" s="46" t="s">
        <v>254</v>
      </c>
      <c r="D61" s="45">
        <v>315.9</v>
      </c>
      <c r="E61" s="47">
        <f t="shared" si="11"/>
        <v>426.5</v>
      </c>
      <c r="F61" s="45">
        <f t="shared" si="12"/>
        <v>325.2</v>
      </c>
      <c r="G61" s="48">
        <f t="shared" si="0"/>
        <v>345</v>
      </c>
      <c r="H61" s="49">
        <f t="shared" si="13"/>
        <v>287.5</v>
      </c>
      <c r="I61" s="45">
        <f t="shared" si="1"/>
        <v>357.9</v>
      </c>
      <c r="J61" s="45">
        <f t="shared" si="14"/>
        <v>298.25</v>
      </c>
      <c r="K61" s="45">
        <f t="shared" si="2"/>
        <v>335.09999999999997</v>
      </c>
      <c r="L61" s="45">
        <f t="shared" si="15"/>
        <v>279.25</v>
      </c>
      <c r="M61" s="45">
        <f t="shared" si="3"/>
        <v>338.4</v>
      </c>
      <c r="N61" s="45">
        <f t="shared" si="16"/>
        <v>282</v>
      </c>
      <c r="O61" s="45">
        <f t="shared" si="4"/>
        <v>341.7</v>
      </c>
      <c r="P61" s="45">
        <f t="shared" si="17"/>
        <v>284.75</v>
      </c>
      <c r="Q61" s="45">
        <f t="shared" si="5"/>
        <v>351.3</v>
      </c>
      <c r="R61" s="45">
        <f t="shared" si="18"/>
        <v>292.75</v>
      </c>
      <c r="S61" s="45">
        <f t="shared" si="6"/>
        <v>328.5</v>
      </c>
      <c r="T61" s="45">
        <f t="shared" si="19"/>
        <v>273.75</v>
      </c>
      <c r="U61" s="45">
        <f t="shared" si="7"/>
        <v>348</v>
      </c>
      <c r="V61" s="45">
        <f t="shared" si="20"/>
        <v>290</v>
      </c>
      <c r="W61" s="45">
        <f t="shared" si="8"/>
        <v>364.5</v>
      </c>
      <c r="X61" s="45">
        <f t="shared" si="21"/>
        <v>303.75</v>
      </c>
      <c r="Y61" s="45">
        <f t="shared" si="9"/>
        <v>374.09999999999997</v>
      </c>
      <c r="Z61" s="45">
        <f t="shared" si="22"/>
        <v>311.75</v>
      </c>
      <c r="AA61" s="45">
        <f t="shared" si="10"/>
        <v>354.59999999999997</v>
      </c>
      <c r="AB61" s="45">
        <f t="shared" si="23"/>
        <v>295.5</v>
      </c>
    </row>
    <row r="62" spans="1:28" s="50" customFormat="1" ht="21">
      <c r="A62" s="44"/>
      <c r="B62" s="45" t="s">
        <v>301</v>
      </c>
      <c r="C62" s="46" t="s">
        <v>302</v>
      </c>
      <c r="D62" s="45">
        <v>87.6</v>
      </c>
      <c r="E62" s="47">
        <f t="shared" si="11"/>
        <v>118.30000000000001</v>
      </c>
      <c r="F62" s="45">
        <f t="shared" si="12"/>
        <v>90</v>
      </c>
      <c r="G62" s="48">
        <f t="shared" si="0"/>
        <v>95.39999999999999</v>
      </c>
      <c r="H62" s="49">
        <f t="shared" si="13"/>
        <v>79.5</v>
      </c>
      <c r="I62" s="45">
        <f t="shared" si="1"/>
        <v>99</v>
      </c>
      <c r="J62" s="45">
        <f t="shared" si="14"/>
        <v>82.5</v>
      </c>
      <c r="K62" s="45">
        <f t="shared" si="2"/>
        <v>92.7</v>
      </c>
      <c r="L62" s="45">
        <f t="shared" si="15"/>
        <v>77.25</v>
      </c>
      <c r="M62" s="45">
        <f t="shared" si="3"/>
        <v>93.6</v>
      </c>
      <c r="N62" s="45">
        <f t="shared" si="16"/>
        <v>78</v>
      </c>
      <c r="O62" s="45">
        <f t="shared" si="4"/>
        <v>94.5</v>
      </c>
      <c r="P62" s="45">
        <f t="shared" si="17"/>
        <v>78.75</v>
      </c>
      <c r="Q62" s="45">
        <f t="shared" si="5"/>
        <v>97.2</v>
      </c>
      <c r="R62" s="45">
        <f t="shared" si="18"/>
        <v>81</v>
      </c>
      <c r="S62" s="45">
        <f t="shared" si="6"/>
        <v>90.89999999999999</v>
      </c>
      <c r="T62" s="45">
        <f t="shared" si="19"/>
        <v>75.75</v>
      </c>
      <c r="U62" s="45">
        <f t="shared" si="7"/>
        <v>96.3</v>
      </c>
      <c r="V62" s="45">
        <f t="shared" si="20"/>
        <v>80.25</v>
      </c>
      <c r="W62" s="45">
        <f t="shared" si="8"/>
        <v>100.8</v>
      </c>
      <c r="X62" s="45">
        <f t="shared" si="21"/>
        <v>84</v>
      </c>
      <c r="Y62" s="45">
        <f t="shared" si="9"/>
        <v>103.5</v>
      </c>
      <c r="Z62" s="45">
        <f t="shared" si="22"/>
        <v>86.25</v>
      </c>
      <c r="AA62" s="45">
        <f t="shared" si="10"/>
        <v>98.1</v>
      </c>
      <c r="AB62" s="45">
        <f t="shared" si="23"/>
        <v>81.75</v>
      </c>
    </row>
    <row r="63" spans="1:28" s="50" customFormat="1" ht="21">
      <c r="A63" s="44"/>
      <c r="B63" s="45" t="s">
        <v>303</v>
      </c>
      <c r="C63" s="46" t="s">
        <v>302</v>
      </c>
      <c r="D63" s="45">
        <v>161.4</v>
      </c>
      <c r="E63" s="47">
        <f t="shared" si="11"/>
        <v>217.9</v>
      </c>
      <c r="F63" s="45">
        <f t="shared" si="12"/>
        <v>166.2</v>
      </c>
      <c r="G63" s="48">
        <f t="shared" si="0"/>
        <v>176.4</v>
      </c>
      <c r="H63" s="49">
        <f t="shared" si="13"/>
        <v>147</v>
      </c>
      <c r="I63" s="45">
        <f t="shared" si="1"/>
        <v>183</v>
      </c>
      <c r="J63" s="45">
        <f t="shared" si="14"/>
        <v>152.5</v>
      </c>
      <c r="K63" s="45">
        <f t="shared" si="2"/>
        <v>171.29999999999998</v>
      </c>
      <c r="L63" s="45">
        <f t="shared" si="15"/>
        <v>142.75</v>
      </c>
      <c r="M63" s="45">
        <f t="shared" si="3"/>
        <v>173.1</v>
      </c>
      <c r="N63" s="45">
        <f t="shared" si="16"/>
        <v>144.25</v>
      </c>
      <c r="O63" s="45">
        <f t="shared" si="4"/>
        <v>174.6</v>
      </c>
      <c r="P63" s="45">
        <f t="shared" si="17"/>
        <v>145.5</v>
      </c>
      <c r="Q63" s="45">
        <f t="shared" si="5"/>
        <v>179.7</v>
      </c>
      <c r="R63" s="45">
        <f t="shared" si="18"/>
        <v>149.75</v>
      </c>
      <c r="S63" s="45">
        <f t="shared" si="6"/>
        <v>168</v>
      </c>
      <c r="T63" s="45">
        <f t="shared" si="19"/>
        <v>140</v>
      </c>
      <c r="U63" s="45">
        <f t="shared" si="7"/>
        <v>177.9</v>
      </c>
      <c r="V63" s="45">
        <f t="shared" si="20"/>
        <v>148.25</v>
      </c>
      <c r="W63" s="45">
        <f t="shared" si="8"/>
        <v>186.29999999999998</v>
      </c>
      <c r="X63" s="45">
        <f t="shared" si="21"/>
        <v>155.25</v>
      </c>
      <c r="Y63" s="45">
        <f t="shared" si="9"/>
        <v>191.4</v>
      </c>
      <c r="Z63" s="45">
        <f t="shared" si="22"/>
        <v>159.5</v>
      </c>
      <c r="AA63" s="45">
        <f t="shared" si="10"/>
        <v>181.2</v>
      </c>
      <c r="AB63" s="45">
        <f t="shared" si="23"/>
        <v>151</v>
      </c>
    </row>
    <row r="64" spans="1:28" s="50" customFormat="1" ht="21">
      <c r="A64" s="44"/>
      <c r="B64" s="45" t="s">
        <v>304</v>
      </c>
      <c r="C64" s="46" t="s">
        <v>302</v>
      </c>
      <c r="D64" s="45">
        <f>D63-3.5</f>
        <v>157.9</v>
      </c>
      <c r="E64" s="47">
        <f t="shared" si="11"/>
        <v>213.20000000000002</v>
      </c>
      <c r="F64" s="45">
        <f t="shared" si="12"/>
        <v>162.6</v>
      </c>
      <c r="G64" s="48">
        <f t="shared" si="0"/>
        <v>172.5</v>
      </c>
      <c r="H64" s="49">
        <f t="shared" si="13"/>
        <v>143.75</v>
      </c>
      <c r="I64" s="45">
        <f t="shared" si="1"/>
        <v>179.1</v>
      </c>
      <c r="J64" s="45">
        <f t="shared" si="14"/>
        <v>149.25</v>
      </c>
      <c r="K64" s="45">
        <f t="shared" si="2"/>
        <v>167.7</v>
      </c>
      <c r="L64" s="45">
        <f t="shared" si="15"/>
        <v>139.75</v>
      </c>
      <c r="M64" s="45">
        <f t="shared" si="3"/>
        <v>169.2</v>
      </c>
      <c r="N64" s="45">
        <f t="shared" si="16"/>
        <v>141</v>
      </c>
      <c r="O64" s="45">
        <f t="shared" si="4"/>
        <v>171</v>
      </c>
      <c r="P64" s="45">
        <f t="shared" si="17"/>
        <v>142.5</v>
      </c>
      <c r="Q64" s="45">
        <f t="shared" si="5"/>
        <v>175.79999999999998</v>
      </c>
      <c r="R64" s="45">
        <f t="shared" si="18"/>
        <v>146.5</v>
      </c>
      <c r="S64" s="45">
        <f t="shared" si="6"/>
        <v>164.4</v>
      </c>
      <c r="T64" s="45">
        <f t="shared" si="19"/>
        <v>137</v>
      </c>
      <c r="U64" s="45">
        <f t="shared" si="7"/>
        <v>174</v>
      </c>
      <c r="V64" s="45">
        <f t="shared" si="20"/>
        <v>145</v>
      </c>
      <c r="W64" s="45">
        <f t="shared" si="8"/>
        <v>182.4</v>
      </c>
      <c r="X64" s="45">
        <f t="shared" si="21"/>
        <v>152</v>
      </c>
      <c r="Y64" s="45">
        <f t="shared" si="9"/>
        <v>187.2</v>
      </c>
      <c r="Z64" s="45">
        <f t="shared" si="22"/>
        <v>156</v>
      </c>
      <c r="AA64" s="45">
        <f t="shared" si="10"/>
        <v>177.29999999999998</v>
      </c>
      <c r="AB64" s="45">
        <f t="shared" si="23"/>
        <v>147.75</v>
      </c>
    </row>
    <row r="65" spans="1:28" s="50" customFormat="1" ht="21">
      <c r="A65" s="44"/>
      <c r="B65" s="45" t="s">
        <v>305</v>
      </c>
      <c r="C65" s="46" t="s">
        <v>302</v>
      </c>
      <c r="D65" s="45">
        <v>190.8</v>
      </c>
      <c r="E65" s="47">
        <f t="shared" si="11"/>
        <v>257.6</v>
      </c>
      <c r="F65" s="45">
        <f t="shared" si="12"/>
        <v>196.79999999999998</v>
      </c>
      <c r="G65" s="48">
        <f t="shared" si="0"/>
        <v>208.79999999999998</v>
      </c>
      <c r="H65" s="49">
        <f t="shared" si="13"/>
        <v>174</v>
      </c>
      <c r="I65" s="45">
        <f t="shared" si="1"/>
        <v>216.6</v>
      </c>
      <c r="J65" s="45">
        <f t="shared" si="14"/>
        <v>180.5</v>
      </c>
      <c r="K65" s="45">
        <f t="shared" si="2"/>
        <v>202.79999999999998</v>
      </c>
      <c r="L65" s="45">
        <f t="shared" si="15"/>
        <v>169</v>
      </c>
      <c r="M65" s="45">
        <f t="shared" si="3"/>
        <v>204.9</v>
      </c>
      <c r="N65" s="45">
        <f t="shared" si="16"/>
        <v>170.75</v>
      </c>
      <c r="O65" s="45">
        <f t="shared" si="4"/>
        <v>206.7</v>
      </c>
      <c r="P65" s="45">
        <f t="shared" si="17"/>
        <v>172.25</v>
      </c>
      <c r="Q65" s="45">
        <f t="shared" si="5"/>
        <v>212.7</v>
      </c>
      <c r="R65" s="45">
        <f t="shared" si="18"/>
        <v>177.25</v>
      </c>
      <c r="S65" s="45">
        <f t="shared" si="6"/>
        <v>198.9</v>
      </c>
      <c r="T65" s="45">
        <f t="shared" si="19"/>
        <v>165.75</v>
      </c>
      <c r="U65" s="45">
        <f t="shared" si="7"/>
        <v>210.6</v>
      </c>
      <c r="V65" s="45">
        <f t="shared" si="20"/>
        <v>175.5</v>
      </c>
      <c r="W65" s="45">
        <f t="shared" si="8"/>
        <v>220.5</v>
      </c>
      <c r="X65" s="45">
        <f t="shared" si="21"/>
        <v>183.75</v>
      </c>
      <c r="Y65" s="45">
        <f t="shared" si="9"/>
        <v>226.5</v>
      </c>
      <c r="Z65" s="45">
        <f t="shared" si="22"/>
        <v>188.75</v>
      </c>
      <c r="AA65" s="45">
        <f t="shared" si="10"/>
        <v>214.79999999999998</v>
      </c>
      <c r="AB65" s="45">
        <f t="shared" si="23"/>
        <v>179</v>
      </c>
    </row>
    <row r="66" spans="1:28" s="50" customFormat="1" ht="21">
      <c r="A66" s="44"/>
      <c r="B66" s="45" t="s">
        <v>306</v>
      </c>
      <c r="C66" s="46" t="s">
        <v>302</v>
      </c>
      <c r="D66" s="45">
        <f>D65-3.5</f>
        <v>187.3</v>
      </c>
      <c r="E66" s="47">
        <f t="shared" si="11"/>
        <v>252.9</v>
      </c>
      <c r="F66" s="45">
        <f t="shared" si="12"/>
        <v>193.2</v>
      </c>
      <c r="G66" s="48">
        <f t="shared" si="0"/>
        <v>204.9</v>
      </c>
      <c r="H66" s="49">
        <f t="shared" si="13"/>
        <v>170.75</v>
      </c>
      <c r="I66" s="45">
        <f t="shared" si="1"/>
        <v>212.7</v>
      </c>
      <c r="J66" s="45">
        <f t="shared" si="14"/>
        <v>177.25</v>
      </c>
      <c r="K66" s="45">
        <f t="shared" si="2"/>
        <v>199.2</v>
      </c>
      <c r="L66" s="45">
        <f t="shared" si="15"/>
        <v>166</v>
      </c>
      <c r="M66" s="45">
        <f t="shared" si="3"/>
        <v>201</v>
      </c>
      <c r="N66" s="45">
        <f t="shared" si="16"/>
        <v>167.5</v>
      </c>
      <c r="O66" s="45">
        <f t="shared" si="4"/>
        <v>203.1</v>
      </c>
      <c r="P66" s="45">
        <f t="shared" si="17"/>
        <v>169.25</v>
      </c>
      <c r="Q66" s="45">
        <f t="shared" si="5"/>
        <v>208.79999999999998</v>
      </c>
      <c r="R66" s="45">
        <f t="shared" si="18"/>
        <v>174</v>
      </c>
      <c r="S66" s="45">
        <f t="shared" si="6"/>
        <v>195.29999999999998</v>
      </c>
      <c r="T66" s="45">
        <f t="shared" si="19"/>
        <v>162.75</v>
      </c>
      <c r="U66" s="45">
        <f t="shared" si="7"/>
        <v>207</v>
      </c>
      <c r="V66" s="45">
        <f t="shared" si="20"/>
        <v>172.5</v>
      </c>
      <c r="W66" s="45">
        <f t="shared" si="8"/>
        <v>216.6</v>
      </c>
      <c r="X66" s="45">
        <f t="shared" si="21"/>
        <v>180.5</v>
      </c>
      <c r="Y66" s="45">
        <f t="shared" si="9"/>
        <v>222.29999999999998</v>
      </c>
      <c r="Z66" s="45">
        <f t="shared" si="22"/>
        <v>185.25</v>
      </c>
      <c r="AA66" s="45">
        <f t="shared" si="10"/>
        <v>210.6</v>
      </c>
      <c r="AB66" s="45">
        <f t="shared" si="23"/>
        <v>175.5</v>
      </c>
    </row>
    <row r="67" spans="1:28" s="50" customFormat="1" ht="21">
      <c r="A67" s="44"/>
      <c r="B67" s="45" t="s">
        <v>307</v>
      </c>
      <c r="C67" s="46" t="s">
        <v>302</v>
      </c>
      <c r="D67" s="45">
        <v>210.6</v>
      </c>
      <c r="E67" s="47">
        <f t="shared" si="11"/>
        <v>284.35</v>
      </c>
      <c r="F67" s="45">
        <f t="shared" si="12"/>
        <v>217.2</v>
      </c>
      <c r="G67" s="48">
        <f t="shared" si="0"/>
        <v>230.39999999999998</v>
      </c>
      <c r="H67" s="49">
        <f t="shared" si="13"/>
        <v>192</v>
      </c>
      <c r="I67" s="45">
        <f t="shared" si="1"/>
        <v>239.1</v>
      </c>
      <c r="J67" s="45">
        <f t="shared" si="14"/>
        <v>199.25</v>
      </c>
      <c r="K67" s="45">
        <f t="shared" si="2"/>
        <v>223.79999999999998</v>
      </c>
      <c r="L67" s="45">
        <f t="shared" si="15"/>
        <v>186.5</v>
      </c>
      <c r="M67" s="45">
        <f t="shared" si="3"/>
        <v>225.9</v>
      </c>
      <c r="N67" s="45">
        <f t="shared" si="16"/>
        <v>188.25</v>
      </c>
      <c r="O67" s="45">
        <f t="shared" si="4"/>
        <v>228.29999999999998</v>
      </c>
      <c r="P67" s="45">
        <f t="shared" si="17"/>
        <v>190.25</v>
      </c>
      <c r="Q67" s="45">
        <f t="shared" si="5"/>
        <v>234.6</v>
      </c>
      <c r="R67" s="45">
        <f t="shared" si="18"/>
        <v>195.5</v>
      </c>
      <c r="S67" s="45">
        <f t="shared" si="6"/>
        <v>219.6</v>
      </c>
      <c r="T67" s="45">
        <f t="shared" si="19"/>
        <v>183</v>
      </c>
      <c r="U67" s="45">
        <f t="shared" si="7"/>
        <v>232.5</v>
      </c>
      <c r="V67" s="45">
        <f t="shared" si="20"/>
        <v>193.75</v>
      </c>
      <c r="W67" s="45">
        <f t="shared" si="8"/>
        <v>243.29999999999998</v>
      </c>
      <c r="X67" s="45">
        <f t="shared" si="21"/>
        <v>202.75</v>
      </c>
      <c r="Y67" s="45">
        <f t="shared" si="9"/>
        <v>249.89999999999998</v>
      </c>
      <c r="Z67" s="45">
        <f t="shared" si="22"/>
        <v>208.25</v>
      </c>
      <c r="AA67" s="45">
        <f t="shared" si="10"/>
        <v>237</v>
      </c>
      <c r="AB67" s="45">
        <f t="shared" si="23"/>
        <v>197.5</v>
      </c>
    </row>
    <row r="68" spans="1:28" s="50" customFormat="1" ht="21">
      <c r="A68" s="44"/>
      <c r="B68" s="45" t="s">
        <v>308</v>
      </c>
      <c r="C68" s="46" t="s">
        <v>309</v>
      </c>
      <c r="D68" s="45">
        <v>44.4</v>
      </c>
      <c r="E68" s="47">
        <f t="shared" si="11"/>
        <v>59.95</v>
      </c>
      <c r="F68" s="45">
        <f t="shared" si="12"/>
        <v>45.6</v>
      </c>
      <c r="G68" s="48">
        <f t="shared" si="0"/>
        <v>48.6</v>
      </c>
      <c r="H68" s="49">
        <f t="shared" si="13"/>
        <v>40.5</v>
      </c>
      <c r="I68" s="45">
        <f t="shared" si="1"/>
        <v>50.4</v>
      </c>
      <c r="J68" s="45">
        <f t="shared" si="14"/>
        <v>42</v>
      </c>
      <c r="K68" s="45">
        <f t="shared" si="2"/>
        <v>47.1</v>
      </c>
      <c r="L68" s="45">
        <f t="shared" si="15"/>
        <v>39.25</v>
      </c>
      <c r="M68" s="45">
        <f t="shared" si="3"/>
        <v>47.699999999999996</v>
      </c>
      <c r="N68" s="45">
        <f t="shared" si="16"/>
        <v>39.75</v>
      </c>
      <c r="O68" s="45">
        <f t="shared" si="4"/>
        <v>48</v>
      </c>
      <c r="P68" s="45">
        <f t="shared" si="17"/>
        <v>40</v>
      </c>
      <c r="Q68" s="45">
        <f t="shared" si="5"/>
        <v>49.5</v>
      </c>
      <c r="R68" s="45">
        <f t="shared" si="18"/>
        <v>41.25</v>
      </c>
      <c r="S68" s="45">
        <f t="shared" si="6"/>
        <v>46.199999999999996</v>
      </c>
      <c r="T68" s="45">
        <f t="shared" si="19"/>
        <v>38.5</v>
      </c>
      <c r="U68" s="45">
        <f t="shared" si="7"/>
        <v>48.9</v>
      </c>
      <c r="V68" s="45">
        <f t="shared" si="20"/>
        <v>40.75</v>
      </c>
      <c r="W68" s="45">
        <f t="shared" si="8"/>
        <v>51.3</v>
      </c>
      <c r="X68" s="45">
        <f t="shared" si="21"/>
        <v>42.75</v>
      </c>
      <c r="Y68" s="45">
        <f t="shared" si="9"/>
        <v>52.5</v>
      </c>
      <c r="Z68" s="45">
        <f t="shared" si="22"/>
        <v>43.75</v>
      </c>
      <c r="AA68" s="45">
        <f t="shared" si="10"/>
        <v>49.8</v>
      </c>
      <c r="AB68" s="45">
        <f t="shared" si="23"/>
        <v>41.5</v>
      </c>
    </row>
    <row r="69" spans="1:28" s="50" customFormat="1" ht="21">
      <c r="A69" s="44"/>
      <c r="B69" s="45" t="s">
        <v>310</v>
      </c>
      <c r="C69" s="46" t="s">
        <v>309</v>
      </c>
      <c r="D69" s="45">
        <v>51</v>
      </c>
      <c r="E69" s="47">
        <f t="shared" si="11"/>
        <v>68.85000000000001</v>
      </c>
      <c r="F69" s="45">
        <f t="shared" si="12"/>
        <v>52.8</v>
      </c>
      <c r="G69" s="48">
        <f aca="true" t="shared" si="24" ref="G69:G103">CEILING(ROUND(F69*1.06/1.2,2),0.25)*1.2</f>
        <v>56.1</v>
      </c>
      <c r="H69" s="49">
        <f t="shared" si="13"/>
        <v>46.75</v>
      </c>
      <c r="I69" s="45">
        <f aca="true" t="shared" si="25" ref="I69:I103">CEILING(ROUND(F69*1.1/1.2,2),0.25)*1.2</f>
        <v>58.199999999999996</v>
      </c>
      <c r="J69" s="45">
        <f t="shared" si="14"/>
        <v>48.5</v>
      </c>
      <c r="K69" s="45">
        <f aca="true" t="shared" si="26" ref="K69:K103">CEILING(ROUND(F69*1.03/1.2,2),0.25)*1.2</f>
        <v>54.6</v>
      </c>
      <c r="L69" s="45">
        <f t="shared" si="15"/>
        <v>45.5</v>
      </c>
      <c r="M69" s="45">
        <f aca="true" t="shared" si="27" ref="M69:M103">CEILING(ROUND(F69*1.04/1.2,2),0.25)*1.2</f>
        <v>55.199999999999996</v>
      </c>
      <c r="N69" s="45">
        <f t="shared" si="16"/>
        <v>46</v>
      </c>
      <c r="O69" s="45">
        <f aca="true" t="shared" si="28" ref="O69:O103">CEILING(ROUND(F69*1.05/1.2,2),0.25)*1.2</f>
        <v>55.5</v>
      </c>
      <c r="P69" s="45">
        <f t="shared" si="17"/>
        <v>46.25</v>
      </c>
      <c r="Q69" s="45">
        <f aca="true" t="shared" si="29" ref="Q69:Q103">CEILING(ROUND(F69*1.08/1.2,2),0.25)*1.2</f>
        <v>57.3</v>
      </c>
      <c r="R69" s="45">
        <f t="shared" si="18"/>
        <v>47.75</v>
      </c>
      <c r="S69" s="45">
        <f aca="true" t="shared" si="30" ref="S69:S103">CEILING(ROUND(F69*1.01/1.2,2),0.25)*1.2</f>
        <v>53.4</v>
      </c>
      <c r="T69" s="45">
        <f t="shared" si="19"/>
        <v>44.5</v>
      </c>
      <c r="U69" s="45">
        <f aca="true" t="shared" si="31" ref="U69:U103">CEILING(ROUND(F69*1.07/1.2,2),0.25)*1.2</f>
        <v>56.699999999999996</v>
      </c>
      <c r="V69" s="45">
        <f t="shared" si="20"/>
        <v>47.25</v>
      </c>
      <c r="W69" s="45">
        <f aca="true" t="shared" si="32" ref="W69:W103">CEILING(ROUND(F69*1.12/1.2,2),0.25)*1.2</f>
        <v>59.4</v>
      </c>
      <c r="X69" s="45">
        <f t="shared" si="21"/>
        <v>49.5</v>
      </c>
      <c r="Y69" s="45">
        <f aca="true" t="shared" si="33" ref="Y69:Y103">CEILING(ROUND(F69*1.15/1.2,2),0.25)*1.2</f>
        <v>60.9</v>
      </c>
      <c r="Z69" s="45">
        <f t="shared" si="22"/>
        <v>50.75</v>
      </c>
      <c r="AA69" s="45">
        <f aca="true" t="shared" si="34" ref="AA69:AA103">CEILING(ROUND(F69*1.09/1.2,2),0.25)*1.2</f>
        <v>57.599999999999994</v>
      </c>
      <c r="AB69" s="45">
        <f t="shared" si="23"/>
        <v>48</v>
      </c>
    </row>
    <row r="70" spans="1:28" s="50" customFormat="1" ht="21">
      <c r="A70" s="44"/>
      <c r="B70" s="45" t="s">
        <v>311</v>
      </c>
      <c r="C70" s="46" t="s">
        <v>309</v>
      </c>
      <c r="D70" s="45">
        <v>73.2</v>
      </c>
      <c r="E70" s="47">
        <f t="shared" si="11"/>
        <v>98.85000000000001</v>
      </c>
      <c r="F70" s="45">
        <f aca="true" t="shared" si="35" ref="F70:F103">_XLL.ОКРУГЛТ(D70*1.03,0.6)</f>
        <v>75.6</v>
      </c>
      <c r="G70" s="48">
        <f t="shared" si="24"/>
        <v>80.39999999999999</v>
      </c>
      <c r="H70" s="49">
        <f aca="true" t="shared" si="36" ref="H70:H103">G70/1.2</f>
        <v>67</v>
      </c>
      <c r="I70" s="45">
        <f t="shared" si="25"/>
        <v>83.39999999999999</v>
      </c>
      <c r="J70" s="45">
        <f aca="true" t="shared" si="37" ref="J70:J103">I70/1.2</f>
        <v>69.5</v>
      </c>
      <c r="K70" s="45">
        <f t="shared" si="26"/>
        <v>78</v>
      </c>
      <c r="L70" s="45">
        <f aca="true" t="shared" si="38" ref="L70:L103">K70/1.2</f>
        <v>65</v>
      </c>
      <c r="M70" s="45">
        <f t="shared" si="27"/>
        <v>78.89999999999999</v>
      </c>
      <c r="N70" s="45">
        <f aca="true" t="shared" si="39" ref="N70:N103">M70/1.2</f>
        <v>65.75</v>
      </c>
      <c r="O70" s="45">
        <f t="shared" si="28"/>
        <v>79.5</v>
      </c>
      <c r="P70" s="45">
        <f aca="true" t="shared" si="40" ref="P70:P103">O70/1.2</f>
        <v>66.25</v>
      </c>
      <c r="Q70" s="45">
        <f t="shared" si="29"/>
        <v>81.89999999999999</v>
      </c>
      <c r="R70" s="45">
        <f aca="true" t="shared" si="41" ref="R70:R103">Q70/1.2</f>
        <v>68.25</v>
      </c>
      <c r="S70" s="45">
        <f t="shared" si="30"/>
        <v>76.5</v>
      </c>
      <c r="T70" s="45">
        <f aca="true" t="shared" si="42" ref="T70:T103">S70/1.2</f>
        <v>63.75</v>
      </c>
      <c r="U70" s="45">
        <f t="shared" si="31"/>
        <v>81</v>
      </c>
      <c r="V70" s="45">
        <f aca="true" t="shared" si="43" ref="V70:V103">U70/1.2</f>
        <v>67.5</v>
      </c>
      <c r="W70" s="45">
        <f t="shared" si="32"/>
        <v>84.89999999999999</v>
      </c>
      <c r="X70" s="45">
        <f aca="true" t="shared" si="44" ref="X70:X103">W70/1.2</f>
        <v>70.75</v>
      </c>
      <c r="Y70" s="45">
        <f t="shared" si="33"/>
        <v>87</v>
      </c>
      <c r="Z70" s="45">
        <f aca="true" t="shared" si="45" ref="Z70:Z103">Y70/1.2</f>
        <v>72.5</v>
      </c>
      <c r="AA70" s="45">
        <f t="shared" si="34"/>
        <v>82.5</v>
      </c>
      <c r="AB70" s="45">
        <f aca="true" t="shared" si="46" ref="AB70:AB103">AA70/1.2</f>
        <v>68.75</v>
      </c>
    </row>
    <row r="71" spans="1:28" s="50" customFormat="1" ht="21">
      <c r="A71" s="44"/>
      <c r="B71" s="45" t="s">
        <v>312</v>
      </c>
      <c r="C71" s="46" t="s">
        <v>309</v>
      </c>
      <c r="D71" s="45">
        <v>93</v>
      </c>
      <c r="E71" s="47">
        <f t="shared" si="11"/>
        <v>125.55000000000001</v>
      </c>
      <c r="F71" s="45">
        <f t="shared" si="35"/>
        <v>96</v>
      </c>
      <c r="G71" s="48">
        <f t="shared" si="24"/>
        <v>102</v>
      </c>
      <c r="H71" s="49">
        <f t="shared" si="36"/>
        <v>85</v>
      </c>
      <c r="I71" s="45">
        <f t="shared" si="25"/>
        <v>105.6</v>
      </c>
      <c r="J71" s="45">
        <f t="shared" si="37"/>
        <v>88</v>
      </c>
      <c r="K71" s="45">
        <f t="shared" si="26"/>
        <v>99</v>
      </c>
      <c r="L71" s="45">
        <f t="shared" si="38"/>
        <v>82.5</v>
      </c>
      <c r="M71" s="45">
        <f t="shared" si="27"/>
        <v>99.89999999999999</v>
      </c>
      <c r="N71" s="45">
        <f t="shared" si="39"/>
        <v>83.25</v>
      </c>
      <c r="O71" s="45">
        <f t="shared" si="28"/>
        <v>100.8</v>
      </c>
      <c r="P71" s="45">
        <f t="shared" si="40"/>
        <v>84</v>
      </c>
      <c r="Q71" s="45">
        <f t="shared" si="29"/>
        <v>103.8</v>
      </c>
      <c r="R71" s="45">
        <f t="shared" si="41"/>
        <v>86.5</v>
      </c>
      <c r="S71" s="45">
        <f t="shared" si="30"/>
        <v>97.2</v>
      </c>
      <c r="T71" s="45">
        <f t="shared" si="42"/>
        <v>81</v>
      </c>
      <c r="U71" s="45">
        <f t="shared" si="31"/>
        <v>102.89999999999999</v>
      </c>
      <c r="V71" s="45">
        <f t="shared" si="43"/>
        <v>85.75</v>
      </c>
      <c r="W71" s="45">
        <f t="shared" si="32"/>
        <v>107.7</v>
      </c>
      <c r="X71" s="45">
        <f t="shared" si="44"/>
        <v>89.75</v>
      </c>
      <c r="Y71" s="45">
        <f t="shared" si="33"/>
        <v>110.39999999999999</v>
      </c>
      <c r="Z71" s="45">
        <f t="shared" si="45"/>
        <v>92</v>
      </c>
      <c r="AA71" s="45">
        <f t="shared" si="34"/>
        <v>104.7</v>
      </c>
      <c r="AB71" s="45">
        <f t="shared" si="46"/>
        <v>87.25</v>
      </c>
    </row>
    <row r="72" spans="1:28" s="50" customFormat="1" ht="21">
      <c r="A72" s="44"/>
      <c r="B72" s="45" t="s">
        <v>313</v>
      </c>
      <c r="C72" s="46" t="s">
        <v>309</v>
      </c>
      <c r="D72" s="45">
        <v>102.3</v>
      </c>
      <c r="E72" s="47">
        <f t="shared" si="11"/>
        <v>138.15</v>
      </c>
      <c r="F72" s="45">
        <f t="shared" si="35"/>
        <v>105.6</v>
      </c>
      <c r="G72" s="48">
        <f t="shared" si="24"/>
        <v>112.2</v>
      </c>
      <c r="H72" s="49">
        <f t="shared" si="36"/>
        <v>93.5</v>
      </c>
      <c r="I72" s="45">
        <f t="shared" si="25"/>
        <v>116.39999999999999</v>
      </c>
      <c r="J72" s="45">
        <f t="shared" si="37"/>
        <v>97</v>
      </c>
      <c r="K72" s="45">
        <f t="shared" si="26"/>
        <v>108.89999999999999</v>
      </c>
      <c r="L72" s="45">
        <f t="shared" si="38"/>
        <v>90.75</v>
      </c>
      <c r="M72" s="45">
        <f t="shared" si="27"/>
        <v>110.1</v>
      </c>
      <c r="N72" s="45">
        <f t="shared" si="39"/>
        <v>91.75</v>
      </c>
      <c r="O72" s="45">
        <f t="shared" si="28"/>
        <v>111</v>
      </c>
      <c r="P72" s="45">
        <f t="shared" si="40"/>
        <v>92.5</v>
      </c>
      <c r="Q72" s="45">
        <f t="shared" si="29"/>
        <v>114.3</v>
      </c>
      <c r="R72" s="45">
        <f t="shared" si="41"/>
        <v>95.25</v>
      </c>
      <c r="S72" s="45">
        <f t="shared" si="30"/>
        <v>106.8</v>
      </c>
      <c r="T72" s="45">
        <f t="shared" si="42"/>
        <v>89</v>
      </c>
      <c r="U72" s="45">
        <f t="shared" si="31"/>
        <v>113.1</v>
      </c>
      <c r="V72" s="45">
        <f t="shared" si="43"/>
        <v>94.25</v>
      </c>
      <c r="W72" s="45">
        <f t="shared" si="32"/>
        <v>118.5</v>
      </c>
      <c r="X72" s="45">
        <f t="shared" si="44"/>
        <v>98.75</v>
      </c>
      <c r="Y72" s="45">
        <f t="shared" si="33"/>
        <v>121.5</v>
      </c>
      <c r="Z72" s="45">
        <f t="shared" si="45"/>
        <v>101.25</v>
      </c>
      <c r="AA72" s="45">
        <f t="shared" si="34"/>
        <v>115.19999999999999</v>
      </c>
      <c r="AB72" s="45">
        <f t="shared" si="46"/>
        <v>96</v>
      </c>
    </row>
    <row r="73" spans="1:28" s="50" customFormat="1" ht="21">
      <c r="A73" s="44"/>
      <c r="B73" s="45" t="s">
        <v>314</v>
      </c>
      <c r="C73" s="46" t="s">
        <v>309</v>
      </c>
      <c r="D73" s="45">
        <v>117</v>
      </c>
      <c r="E73" s="47">
        <f t="shared" si="11"/>
        <v>157.95000000000002</v>
      </c>
      <c r="F73" s="45">
        <f t="shared" si="35"/>
        <v>120.6</v>
      </c>
      <c r="G73" s="48">
        <f t="shared" si="24"/>
        <v>128.1</v>
      </c>
      <c r="H73" s="49">
        <f t="shared" si="36"/>
        <v>106.75</v>
      </c>
      <c r="I73" s="45">
        <f t="shared" si="25"/>
        <v>132.9</v>
      </c>
      <c r="J73" s="45">
        <f t="shared" si="37"/>
        <v>110.75000000000001</v>
      </c>
      <c r="K73" s="45">
        <f t="shared" si="26"/>
        <v>124.5</v>
      </c>
      <c r="L73" s="45">
        <f t="shared" si="38"/>
        <v>103.75</v>
      </c>
      <c r="M73" s="45">
        <f t="shared" si="27"/>
        <v>125.69999999999999</v>
      </c>
      <c r="N73" s="45">
        <f t="shared" si="39"/>
        <v>104.75</v>
      </c>
      <c r="O73" s="45">
        <f t="shared" si="28"/>
        <v>126.89999999999999</v>
      </c>
      <c r="P73" s="45">
        <f t="shared" si="40"/>
        <v>105.75</v>
      </c>
      <c r="Q73" s="45">
        <f t="shared" si="29"/>
        <v>130.5</v>
      </c>
      <c r="R73" s="45">
        <f t="shared" si="41"/>
        <v>108.75</v>
      </c>
      <c r="S73" s="45">
        <f t="shared" si="30"/>
        <v>122.1</v>
      </c>
      <c r="T73" s="45">
        <f t="shared" si="42"/>
        <v>101.75</v>
      </c>
      <c r="U73" s="45">
        <f t="shared" si="31"/>
        <v>129.29999999999998</v>
      </c>
      <c r="V73" s="45">
        <f t="shared" si="43"/>
        <v>107.74999999999999</v>
      </c>
      <c r="W73" s="45">
        <f t="shared" si="32"/>
        <v>135.29999999999998</v>
      </c>
      <c r="X73" s="45">
        <f t="shared" si="44"/>
        <v>112.74999999999999</v>
      </c>
      <c r="Y73" s="45">
        <f t="shared" si="33"/>
        <v>138.9</v>
      </c>
      <c r="Z73" s="45">
        <f t="shared" si="45"/>
        <v>115.75000000000001</v>
      </c>
      <c r="AA73" s="45">
        <f t="shared" si="34"/>
        <v>131.7</v>
      </c>
      <c r="AB73" s="45">
        <f t="shared" si="46"/>
        <v>109.75</v>
      </c>
    </row>
    <row r="74" spans="1:28" s="50" customFormat="1" ht="21">
      <c r="A74" s="44"/>
      <c r="B74" s="45" t="s">
        <v>315</v>
      </c>
      <c r="C74" s="46" t="s">
        <v>309</v>
      </c>
      <c r="D74" s="45">
        <v>126.3</v>
      </c>
      <c r="E74" s="47">
        <f t="shared" si="11"/>
        <v>170.55</v>
      </c>
      <c r="F74" s="45">
        <f t="shared" si="35"/>
        <v>130.2</v>
      </c>
      <c r="G74" s="48">
        <f t="shared" si="24"/>
        <v>138.29999999999998</v>
      </c>
      <c r="H74" s="49">
        <f t="shared" si="36"/>
        <v>115.24999999999999</v>
      </c>
      <c r="I74" s="45">
        <f t="shared" si="25"/>
        <v>143.4</v>
      </c>
      <c r="J74" s="45">
        <f t="shared" si="37"/>
        <v>119.50000000000001</v>
      </c>
      <c r="K74" s="45">
        <f t="shared" si="26"/>
        <v>134.4</v>
      </c>
      <c r="L74" s="45">
        <f t="shared" si="38"/>
        <v>112.00000000000001</v>
      </c>
      <c r="M74" s="45">
        <f t="shared" si="27"/>
        <v>135.6</v>
      </c>
      <c r="N74" s="45">
        <f t="shared" si="39"/>
        <v>113</v>
      </c>
      <c r="O74" s="45">
        <f t="shared" si="28"/>
        <v>136.79999999999998</v>
      </c>
      <c r="P74" s="45">
        <f t="shared" si="40"/>
        <v>113.99999999999999</v>
      </c>
      <c r="Q74" s="45">
        <f t="shared" si="29"/>
        <v>140.7</v>
      </c>
      <c r="R74" s="45">
        <f t="shared" si="41"/>
        <v>117.25</v>
      </c>
      <c r="S74" s="45">
        <f t="shared" si="30"/>
        <v>131.7</v>
      </c>
      <c r="T74" s="45">
        <f t="shared" si="42"/>
        <v>109.75</v>
      </c>
      <c r="U74" s="45">
        <f t="shared" si="31"/>
        <v>139.5</v>
      </c>
      <c r="V74" s="45">
        <f t="shared" si="43"/>
        <v>116.25</v>
      </c>
      <c r="W74" s="45">
        <f t="shared" si="32"/>
        <v>146.1</v>
      </c>
      <c r="X74" s="45">
        <f t="shared" si="44"/>
        <v>121.75</v>
      </c>
      <c r="Y74" s="45">
        <f t="shared" si="33"/>
        <v>150</v>
      </c>
      <c r="Z74" s="45">
        <f t="shared" si="45"/>
        <v>125</v>
      </c>
      <c r="AA74" s="45">
        <f t="shared" si="34"/>
        <v>142.2</v>
      </c>
      <c r="AB74" s="45">
        <f t="shared" si="46"/>
        <v>118.5</v>
      </c>
    </row>
    <row r="75" spans="1:28" s="50" customFormat="1" ht="21">
      <c r="A75" s="44"/>
      <c r="B75" s="45" t="s">
        <v>316</v>
      </c>
      <c r="C75" s="46" t="s">
        <v>309</v>
      </c>
      <c r="D75" s="45">
        <v>42</v>
      </c>
      <c r="E75" s="47">
        <f t="shared" si="11"/>
        <v>56.7</v>
      </c>
      <c r="F75" s="45">
        <f t="shared" si="35"/>
        <v>43.199999999999996</v>
      </c>
      <c r="G75" s="48">
        <f t="shared" si="24"/>
        <v>45.9</v>
      </c>
      <c r="H75" s="49">
        <f t="shared" si="36"/>
        <v>38.25</v>
      </c>
      <c r="I75" s="45">
        <f t="shared" si="25"/>
        <v>47.699999999999996</v>
      </c>
      <c r="J75" s="45">
        <f t="shared" si="37"/>
        <v>39.75</v>
      </c>
      <c r="K75" s="45">
        <f t="shared" si="26"/>
        <v>44.699999999999996</v>
      </c>
      <c r="L75" s="45">
        <f t="shared" si="38"/>
        <v>37.25</v>
      </c>
      <c r="M75" s="45">
        <f t="shared" si="27"/>
        <v>45</v>
      </c>
      <c r="N75" s="45">
        <f t="shared" si="39"/>
        <v>37.5</v>
      </c>
      <c r="O75" s="45">
        <f t="shared" si="28"/>
        <v>45.6</v>
      </c>
      <c r="P75" s="45">
        <f t="shared" si="40"/>
        <v>38</v>
      </c>
      <c r="Q75" s="45">
        <f t="shared" si="29"/>
        <v>46.8</v>
      </c>
      <c r="R75" s="45">
        <f t="shared" si="41"/>
        <v>39</v>
      </c>
      <c r="S75" s="45">
        <f t="shared" si="30"/>
        <v>43.8</v>
      </c>
      <c r="T75" s="45">
        <f t="shared" si="42"/>
        <v>36.5</v>
      </c>
      <c r="U75" s="45">
        <f t="shared" si="31"/>
        <v>46.5</v>
      </c>
      <c r="V75" s="45">
        <f t="shared" si="43"/>
        <v>38.75</v>
      </c>
      <c r="W75" s="45">
        <f t="shared" si="32"/>
        <v>48.6</v>
      </c>
      <c r="X75" s="45">
        <f t="shared" si="44"/>
        <v>40.5</v>
      </c>
      <c r="Y75" s="45">
        <f t="shared" si="33"/>
        <v>49.8</v>
      </c>
      <c r="Z75" s="45">
        <f t="shared" si="45"/>
        <v>41.5</v>
      </c>
      <c r="AA75" s="45">
        <f t="shared" si="34"/>
        <v>47.1</v>
      </c>
      <c r="AB75" s="45">
        <f t="shared" si="46"/>
        <v>39.25</v>
      </c>
    </row>
    <row r="76" spans="1:28" s="50" customFormat="1" ht="21">
      <c r="A76" s="44"/>
      <c r="B76" s="45" t="s">
        <v>317</v>
      </c>
      <c r="C76" s="46" t="s">
        <v>309</v>
      </c>
      <c r="D76" s="45">
        <v>54.6</v>
      </c>
      <c r="E76" s="47">
        <f t="shared" si="11"/>
        <v>73.75</v>
      </c>
      <c r="F76" s="45">
        <f t="shared" si="35"/>
        <v>56.4</v>
      </c>
      <c r="G76" s="48">
        <f t="shared" si="24"/>
        <v>60</v>
      </c>
      <c r="H76" s="49">
        <f t="shared" si="36"/>
        <v>50</v>
      </c>
      <c r="I76" s="45">
        <f t="shared" si="25"/>
        <v>62.099999999999994</v>
      </c>
      <c r="J76" s="45">
        <f t="shared" si="37"/>
        <v>51.75</v>
      </c>
      <c r="K76" s="45">
        <f t="shared" si="26"/>
        <v>58.199999999999996</v>
      </c>
      <c r="L76" s="45">
        <f t="shared" si="38"/>
        <v>48.5</v>
      </c>
      <c r="M76" s="45">
        <f t="shared" si="27"/>
        <v>58.8</v>
      </c>
      <c r="N76" s="45">
        <f t="shared" si="39"/>
        <v>49</v>
      </c>
      <c r="O76" s="45">
        <f t="shared" si="28"/>
        <v>59.4</v>
      </c>
      <c r="P76" s="45">
        <f t="shared" si="40"/>
        <v>49.5</v>
      </c>
      <c r="Q76" s="45">
        <f t="shared" si="29"/>
        <v>61.199999999999996</v>
      </c>
      <c r="R76" s="45">
        <f t="shared" si="41"/>
        <v>51</v>
      </c>
      <c r="S76" s="45">
        <f t="shared" si="30"/>
        <v>57</v>
      </c>
      <c r="T76" s="45">
        <f t="shared" si="42"/>
        <v>47.5</v>
      </c>
      <c r="U76" s="45">
        <f t="shared" si="31"/>
        <v>60.599999999999994</v>
      </c>
      <c r="V76" s="45">
        <f t="shared" si="43"/>
        <v>50.5</v>
      </c>
      <c r="W76" s="45">
        <f t="shared" si="32"/>
        <v>63.3</v>
      </c>
      <c r="X76" s="45">
        <f t="shared" si="44"/>
        <v>52.75</v>
      </c>
      <c r="Y76" s="45">
        <f t="shared" si="33"/>
        <v>65.1</v>
      </c>
      <c r="Z76" s="45">
        <f t="shared" si="45"/>
        <v>54.25</v>
      </c>
      <c r="AA76" s="45">
        <f t="shared" si="34"/>
        <v>61.5</v>
      </c>
      <c r="AB76" s="45">
        <f t="shared" si="46"/>
        <v>51.25</v>
      </c>
    </row>
    <row r="77" spans="1:28" s="50" customFormat="1" ht="21">
      <c r="A77" s="44"/>
      <c r="B77" s="45" t="s">
        <v>318</v>
      </c>
      <c r="C77" s="46" t="s">
        <v>309</v>
      </c>
      <c r="D77" s="45">
        <v>61.2</v>
      </c>
      <c r="E77" s="47">
        <f t="shared" si="11"/>
        <v>82.65</v>
      </c>
      <c r="F77" s="45">
        <f t="shared" si="35"/>
        <v>63</v>
      </c>
      <c r="G77" s="48">
        <f t="shared" si="24"/>
        <v>66.89999999999999</v>
      </c>
      <c r="H77" s="49">
        <f t="shared" si="36"/>
        <v>55.74999999999999</v>
      </c>
      <c r="I77" s="45">
        <f t="shared" si="25"/>
        <v>69.3</v>
      </c>
      <c r="J77" s="45">
        <f t="shared" si="37"/>
        <v>57.75</v>
      </c>
      <c r="K77" s="45">
        <f t="shared" si="26"/>
        <v>65.1</v>
      </c>
      <c r="L77" s="45">
        <f t="shared" si="38"/>
        <v>54.25</v>
      </c>
      <c r="M77" s="45">
        <f t="shared" si="27"/>
        <v>65.7</v>
      </c>
      <c r="N77" s="45">
        <f t="shared" si="39"/>
        <v>54.75000000000001</v>
      </c>
      <c r="O77" s="45">
        <f t="shared" si="28"/>
        <v>66.3</v>
      </c>
      <c r="P77" s="45">
        <f t="shared" si="40"/>
        <v>55.25</v>
      </c>
      <c r="Q77" s="45">
        <f t="shared" si="29"/>
        <v>68.1</v>
      </c>
      <c r="R77" s="45">
        <f t="shared" si="41"/>
        <v>56.75</v>
      </c>
      <c r="S77" s="45">
        <f t="shared" si="30"/>
        <v>63.9</v>
      </c>
      <c r="T77" s="45">
        <f t="shared" si="42"/>
        <v>53.25</v>
      </c>
      <c r="U77" s="45">
        <f t="shared" si="31"/>
        <v>67.5</v>
      </c>
      <c r="V77" s="45">
        <f t="shared" si="43"/>
        <v>56.25</v>
      </c>
      <c r="W77" s="45">
        <f t="shared" si="32"/>
        <v>70.8</v>
      </c>
      <c r="X77" s="45">
        <f t="shared" si="44"/>
        <v>59</v>
      </c>
      <c r="Y77" s="45">
        <f t="shared" si="33"/>
        <v>72.6</v>
      </c>
      <c r="Z77" s="45">
        <f t="shared" si="45"/>
        <v>60.5</v>
      </c>
      <c r="AA77" s="45">
        <f t="shared" si="34"/>
        <v>68.7</v>
      </c>
      <c r="AB77" s="45">
        <f t="shared" si="46"/>
        <v>57.25000000000001</v>
      </c>
    </row>
    <row r="78" spans="1:28" s="50" customFormat="1" ht="21">
      <c r="A78" s="44"/>
      <c r="B78" s="45" t="s">
        <v>319</v>
      </c>
      <c r="C78" s="46" t="s">
        <v>309</v>
      </c>
      <c r="D78" s="45">
        <v>60</v>
      </c>
      <c r="E78" s="47">
        <f aca="true" t="shared" si="47" ref="E78:E103">CEILING(D78*1.35,0.05)</f>
        <v>81</v>
      </c>
      <c r="F78" s="45">
        <f t="shared" si="35"/>
        <v>61.8</v>
      </c>
      <c r="G78" s="48">
        <f t="shared" si="24"/>
        <v>65.7</v>
      </c>
      <c r="H78" s="49">
        <f t="shared" si="36"/>
        <v>54.75000000000001</v>
      </c>
      <c r="I78" s="45">
        <f t="shared" si="25"/>
        <v>68.1</v>
      </c>
      <c r="J78" s="45">
        <f t="shared" si="37"/>
        <v>56.75</v>
      </c>
      <c r="K78" s="45">
        <f t="shared" si="26"/>
        <v>63.9</v>
      </c>
      <c r="L78" s="45">
        <f t="shared" si="38"/>
        <v>53.25</v>
      </c>
      <c r="M78" s="45">
        <f t="shared" si="27"/>
        <v>64.5</v>
      </c>
      <c r="N78" s="45">
        <f t="shared" si="39"/>
        <v>53.75</v>
      </c>
      <c r="O78" s="45">
        <f t="shared" si="28"/>
        <v>65.1</v>
      </c>
      <c r="P78" s="45">
        <f t="shared" si="40"/>
        <v>54.25</v>
      </c>
      <c r="Q78" s="45">
        <f t="shared" si="29"/>
        <v>66.89999999999999</v>
      </c>
      <c r="R78" s="45">
        <f t="shared" si="41"/>
        <v>55.74999999999999</v>
      </c>
      <c r="S78" s="45">
        <f t="shared" si="30"/>
        <v>62.699999999999996</v>
      </c>
      <c r="T78" s="45">
        <f t="shared" si="42"/>
        <v>52.25</v>
      </c>
      <c r="U78" s="45">
        <f t="shared" si="31"/>
        <v>66.3</v>
      </c>
      <c r="V78" s="45">
        <f t="shared" si="43"/>
        <v>55.25</v>
      </c>
      <c r="W78" s="45">
        <f t="shared" si="32"/>
        <v>69.3</v>
      </c>
      <c r="X78" s="45">
        <f t="shared" si="44"/>
        <v>57.75</v>
      </c>
      <c r="Y78" s="45">
        <f t="shared" si="33"/>
        <v>71.1</v>
      </c>
      <c r="Z78" s="45">
        <f t="shared" si="45"/>
        <v>59.25</v>
      </c>
      <c r="AA78" s="45">
        <f t="shared" si="34"/>
        <v>67.5</v>
      </c>
      <c r="AB78" s="45">
        <f t="shared" si="46"/>
        <v>56.25</v>
      </c>
    </row>
    <row r="79" spans="1:28" s="50" customFormat="1" ht="21">
      <c r="A79" s="44"/>
      <c r="B79" s="45" t="s">
        <v>320</v>
      </c>
      <c r="C79" s="46" t="s">
        <v>309</v>
      </c>
      <c r="D79" s="45">
        <v>66.6</v>
      </c>
      <c r="E79" s="47">
        <f t="shared" si="47"/>
        <v>89.95</v>
      </c>
      <c r="F79" s="45">
        <f t="shared" si="35"/>
        <v>68.39999999999999</v>
      </c>
      <c r="G79" s="48">
        <f t="shared" si="24"/>
        <v>72.6</v>
      </c>
      <c r="H79" s="49">
        <f t="shared" si="36"/>
        <v>60.5</v>
      </c>
      <c r="I79" s="45">
        <f t="shared" si="25"/>
        <v>75.3</v>
      </c>
      <c r="J79" s="45">
        <f t="shared" si="37"/>
        <v>62.75</v>
      </c>
      <c r="K79" s="45">
        <f t="shared" si="26"/>
        <v>70.5</v>
      </c>
      <c r="L79" s="45">
        <f t="shared" si="38"/>
        <v>58.75</v>
      </c>
      <c r="M79" s="45">
        <f t="shared" si="27"/>
        <v>71.39999999999999</v>
      </c>
      <c r="N79" s="45">
        <f t="shared" si="39"/>
        <v>59.49999999999999</v>
      </c>
      <c r="O79" s="45">
        <f t="shared" si="28"/>
        <v>72</v>
      </c>
      <c r="P79" s="45">
        <f t="shared" si="40"/>
        <v>60</v>
      </c>
      <c r="Q79" s="45">
        <f t="shared" si="29"/>
        <v>74.1</v>
      </c>
      <c r="R79" s="45">
        <f t="shared" si="41"/>
        <v>61.75</v>
      </c>
      <c r="S79" s="45">
        <f t="shared" si="30"/>
        <v>69.3</v>
      </c>
      <c r="T79" s="45">
        <f t="shared" si="42"/>
        <v>57.75</v>
      </c>
      <c r="U79" s="45">
        <f t="shared" si="31"/>
        <v>73.2</v>
      </c>
      <c r="V79" s="45">
        <f t="shared" si="43"/>
        <v>61.00000000000001</v>
      </c>
      <c r="W79" s="45">
        <f t="shared" si="32"/>
        <v>76.8</v>
      </c>
      <c r="X79" s="45">
        <f t="shared" si="44"/>
        <v>64</v>
      </c>
      <c r="Y79" s="45">
        <f t="shared" si="33"/>
        <v>78.89999999999999</v>
      </c>
      <c r="Z79" s="45">
        <f t="shared" si="45"/>
        <v>65.75</v>
      </c>
      <c r="AA79" s="45">
        <f t="shared" si="34"/>
        <v>74.7</v>
      </c>
      <c r="AB79" s="45">
        <f t="shared" si="46"/>
        <v>62.25000000000001</v>
      </c>
    </row>
    <row r="80" spans="1:28" s="50" customFormat="1" ht="21">
      <c r="A80" s="44"/>
      <c r="B80" s="45" t="s">
        <v>321</v>
      </c>
      <c r="C80" s="46" t="s">
        <v>309</v>
      </c>
      <c r="D80" s="45">
        <v>75</v>
      </c>
      <c r="E80" s="47">
        <f t="shared" si="47"/>
        <v>101.25</v>
      </c>
      <c r="F80" s="45">
        <f t="shared" si="35"/>
        <v>77.39999999999999</v>
      </c>
      <c r="G80" s="48">
        <f t="shared" si="24"/>
        <v>82.2</v>
      </c>
      <c r="H80" s="49">
        <f t="shared" si="36"/>
        <v>68.5</v>
      </c>
      <c r="I80" s="45">
        <f t="shared" si="25"/>
        <v>85.2</v>
      </c>
      <c r="J80" s="45">
        <f t="shared" si="37"/>
        <v>71</v>
      </c>
      <c r="K80" s="45">
        <f t="shared" si="26"/>
        <v>79.8</v>
      </c>
      <c r="L80" s="45">
        <f t="shared" si="38"/>
        <v>66.5</v>
      </c>
      <c r="M80" s="45">
        <f t="shared" si="27"/>
        <v>80.7</v>
      </c>
      <c r="N80" s="45">
        <f t="shared" si="39"/>
        <v>67.25</v>
      </c>
      <c r="O80" s="45">
        <f t="shared" si="28"/>
        <v>81.3</v>
      </c>
      <c r="P80" s="45">
        <f t="shared" si="40"/>
        <v>67.75</v>
      </c>
      <c r="Q80" s="45">
        <f t="shared" si="29"/>
        <v>83.7</v>
      </c>
      <c r="R80" s="45">
        <f t="shared" si="41"/>
        <v>69.75</v>
      </c>
      <c r="S80" s="45">
        <f t="shared" si="30"/>
        <v>78.3</v>
      </c>
      <c r="T80" s="45">
        <f t="shared" si="42"/>
        <v>65.25</v>
      </c>
      <c r="U80" s="45">
        <f t="shared" si="31"/>
        <v>83.1</v>
      </c>
      <c r="V80" s="45">
        <f t="shared" si="43"/>
        <v>69.25</v>
      </c>
      <c r="W80" s="45">
        <f t="shared" si="32"/>
        <v>86.7</v>
      </c>
      <c r="X80" s="45">
        <f t="shared" si="44"/>
        <v>72.25</v>
      </c>
      <c r="Y80" s="45">
        <f t="shared" si="33"/>
        <v>89.1</v>
      </c>
      <c r="Z80" s="45">
        <f t="shared" si="45"/>
        <v>74.25</v>
      </c>
      <c r="AA80" s="45">
        <f t="shared" si="34"/>
        <v>84.6</v>
      </c>
      <c r="AB80" s="45">
        <f t="shared" si="46"/>
        <v>70.5</v>
      </c>
    </row>
    <row r="81" spans="1:28" s="50" customFormat="1" ht="21">
      <c r="A81" s="44"/>
      <c r="B81" s="45" t="s">
        <v>322</v>
      </c>
      <c r="C81" s="46" t="s">
        <v>309</v>
      </c>
      <c r="D81" s="45">
        <v>81.6</v>
      </c>
      <c r="E81" s="47">
        <f t="shared" si="47"/>
        <v>110.2</v>
      </c>
      <c r="F81" s="45">
        <f t="shared" si="35"/>
        <v>84</v>
      </c>
      <c r="G81" s="48">
        <f t="shared" si="24"/>
        <v>89.1</v>
      </c>
      <c r="H81" s="49">
        <f t="shared" si="36"/>
        <v>74.25</v>
      </c>
      <c r="I81" s="45">
        <f t="shared" si="25"/>
        <v>92.39999999999999</v>
      </c>
      <c r="J81" s="45">
        <f t="shared" si="37"/>
        <v>77</v>
      </c>
      <c r="K81" s="45">
        <f t="shared" si="26"/>
        <v>86.7</v>
      </c>
      <c r="L81" s="45">
        <f t="shared" si="38"/>
        <v>72.25</v>
      </c>
      <c r="M81" s="45">
        <f t="shared" si="27"/>
        <v>87.6</v>
      </c>
      <c r="N81" s="45">
        <f t="shared" si="39"/>
        <v>73</v>
      </c>
      <c r="O81" s="45">
        <f t="shared" si="28"/>
        <v>88.2</v>
      </c>
      <c r="P81" s="45">
        <f t="shared" si="40"/>
        <v>73.5</v>
      </c>
      <c r="Q81" s="45">
        <f t="shared" si="29"/>
        <v>90.89999999999999</v>
      </c>
      <c r="R81" s="45">
        <f t="shared" si="41"/>
        <v>75.75</v>
      </c>
      <c r="S81" s="45">
        <f t="shared" si="30"/>
        <v>84.89999999999999</v>
      </c>
      <c r="T81" s="45">
        <f t="shared" si="42"/>
        <v>70.75</v>
      </c>
      <c r="U81" s="45">
        <f t="shared" si="31"/>
        <v>90</v>
      </c>
      <c r="V81" s="45">
        <f t="shared" si="43"/>
        <v>75</v>
      </c>
      <c r="W81" s="45">
        <f t="shared" si="32"/>
        <v>94.2</v>
      </c>
      <c r="X81" s="45">
        <f t="shared" si="44"/>
        <v>78.5</v>
      </c>
      <c r="Y81" s="45">
        <f t="shared" si="33"/>
        <v>96.6</v>
      </c>
      <c r="Z81" s="45">
        <f t="shared" si="45"/>
        <v>80.5</v>
      </c>
      <c r="AA81" s="45">
        <f t="shared" si="34"/>
        <v>91.8</v>
      </c>
      <c r="AB81" s="45">
        <f t="shared" si="46"/>
        <v>76.5</v>
      </c>
    </row>
    <row r="82" spans="1:28" s="50" customFormat="1" ht="21">
      <c r="A82" s="44"/>
      <c r="B82" s="45" t="s">
        <v>323</v>
      </c>
      <c r="C82" s="46" t="s">
        <v>309</v>
      </c>
      <c r="D82" s="45">
        <v>127.2</v>
      </c>
      <c r="E82" s="47">
        <f t="shared" si="47"/>
        <v>171.75</v>
      </c>
      <c r="F82" s="45">
        <f t="shared" si="35"/>
        <v>130.79999999999998</v>
      </c>
      <c r="G82" s="48">
        <f t="shared" si="24"/>
        <v>138.9</v>
      </c>
      <c r="H82" s="49">
        <f t="shared" si="36"/>
        <v>115.75000000000001</v>
      </c>
      <c r="I82" s="45">
        <f t="shared" si="25"/>
        <v>144</v>
      </c>
      <c r="J82" s="45">
        <f t="shared" si="37"/>
        <v>120</v>
      </c>
      <c r="K82" s="45">
        <f t="shared" si="26"/>
        <v>135</v>
      </c>
      <c r="L82" s="45">
        <f t="shared" si="38"/>
        <v>112.5</v>
      </c>
      <c r="M82" s="45">
        <f t="shared" si="27"/>
        <v>136.2</v>
      </c>
      <c r="N82" s="45">
        <f t="shared" si="39"/>
        <v>113.5</v>
      </c>
      <c r="O82" s="45">
        <f t="shared" si="28"/>
        <v>137.4</v>
      </c>
      <c r="P82" s="45">
        <f t="shared" si="40"/>
        <v>114.50000000000001</v>
      </c>
      <c r="Q82" s="45">
        <f t="shared" si="29"/>
        <v>141.29999999999998</v>
      </c>
      <c r="R82" s="45">
        <f t="shared" si="41"/>
        <v>117.74999999999999</v>
      </c>
      <c r="S82" s="45">
        <f t="shared" si="30"/>
        <v>132.29999999999998</v>
      </c>
      <c r="T82" s="45">
        <f t="shared" si="42"/>
        <v>110.24999999999999</v>
      </c>
      <c r="U82" s="45">
        <f t="shared" si="31"/>
        <v>140.1</v>
      </c>
      <c r="V82" s="45">
        <f t="shared" si="43"/>
        <v>116.75</v>
      </c>
      <c r="W82" s="45">
        <f t="shared" si="32"/>
        <v>146.7</v>
      </c>
      <c r="X82" s="45">
        <f t="shared" si="44"/>
        <v>122.25</v>
      </c>
      <c r="Y82" s="45">
        <f t="shared" si="33"/>
        <v>150.6</v>
      </c>
      <c r="Z82" s="45">
        <f t="shared" si="45"/>
        <v>125.5</v>
      </c>
      <c r="AA82" s="45">
        <f t="shared" si="34"/>
        <v>142.79999999999998</v>
      </c>
      <c r="AB82" s="45">
        <f t="shared" si="46"/>
        <v>118.99999999999999</v>
      </c>
    </row>
    <row r="83" spans="1:28" s="50" customFormat="1" ht="21">
      <c r="A83" s="44"/>
      <c r="B83" s="45" t="s">
        <v>324</v>
      </c>
      <c r="C83" s="46" t="s">
        <v>309</v>
      </c>
      <c r="D83" s="45">
        <v>137.7</v>
      </c>
      <c r="E83" s="47">
        <f t="shared" si="47"/>
        <v>185.9</v>
      </c>
      <c r="F83" s="45">
        <f t="shared" si="35"/>
        <v>141.6</v>
      </c>
      <c r="G83" s="48">
        <f t="shared" si="24"/>
        <v>150.29999999999998</v>
      </c>
      <c r="H83" s="49">
        <f t="shared" si="36"/>
        <v>125.24999999999999</v>
      </c>
      <c r="I83" s="45">
        <f t="shared" si="25"/>
        <v>156</v>
      </c>
      <c r="J83" s="45">
        <f t="shared" si="37"/>
        <v>130</v>
      </c>
      <c r="K83" s="45">
        <f t="shared" si="26"/>
        <v>146.1</v>
      </c>
      <c r="L83" s="45">
        <f t="shared" si="38"/>
        <v>121.75</v>
      </c>
      <c r="M83" s="45">
        <f t="shared" si="27"/>
        <v>147.29999999999998</v>
      </c>
      <c r="N83" s="45">
        <f t="shared" si="39"/>
        <v>122.74999999999999</v>
      </c>
      <c r="O83" s="45">
        <f t="shared" si="28"/>
        <v>148.79999999999998</v>
      </c>
      <c r="P83" s="45">
        <f t="shared" si="40"/>
        <v>123.99999999999999</v>
      </c>
      <c r="Q83" s="45">
        <f t="shared" si="29"/>
        <v>153</v>
      </c>
      <c r="R83" s="45">
        <f t="shared" si="41"/>
        <v>127.5</v>
      </c>
      <c r="S83" s="45">
        <f t="shared" si="30"/>
        <v>143.1</v>
      </c>
      <c r="T83" s="45">
        <f t="shared" si="42"/>
        <v>119.25</v>
      </c>
      <c r="U83" s="45">
        <f t="shared" si="31"/>
        <v>151.79999999999998</v>
      </c>
      <c r="V83" s="45">
        <f t="shared" si="43"/>
        <v>126.49999999999999</v>
      </c>
      <c r="W83" s="45">
        <f t="shared" si="32"/>
        <v>158.7</v>
      </c>
      <c r="X83" s="45">
        <f t="shared" si="44"/>
        <v>132.25</v>
      </c>
      <c r="Y83" s="45">
        <f t="shared" si="33"/>
        <v>162.9</v>
      </c>
      <c r="Z83" s="45">
        <f t="shared" si="45"/>
        <v>135.75</v>
      </c>
      <c r="AA83" s="45">
        <f t="shared" si="34"/>
        <v>154.5</v>
      </c>
      <c r="AB83" s="45">
        <f t="shared" si="46"/>
        <v>128.75</v>
      </c>
    </row>
    <row r="84" spans="1:28" s="50" customFormat="1" ht="21">
      <c r="A84" s="44"/>
      <c r="B84" s="45" t="s">
        <v>325</v>
      </c>
      <c r="C84" s="46" t="s">
        <v>309</v>
      </c>
      <c r="D84" s="45">
        <v>154.2</v>
      </c>
      <c r="E84" s="47">
        <f t="shared" si="47"/>
        <v>208.20000000000002</v>
      </c>
      <c r="F84" s="45">
        <f t="shared" si="35"/>
        <v>159</v>
      </c>
      <c r="G84" s="48">
        <f t="shared" si="24"/>
        <v>168.6</v>
      </c>
      <c r="H84" s="49">
        <f t="shared" si="36"/>
        <v>140.5</v>
      </c>
      <c r="I84" s="45">
        <f t="shared" si="25"/>
        <v>174.9</v>
      </c>
      <c r="J84" s="45">
        <f t="shared" si="37"/>
        <v>145.75</v>
      </c>
      <c r="K84" s="45">
        <f t="shared" si="26"/>
        <v>163.79999999999998</v>
      </c>
      <c r="L84" s="45">
        <f t="shared" si="38"/>
        <v>136.5</v>
      </c>
      <c r="M84" s="45">
        <f t="shared" si="27"/>
        <v>165.6</v>
      </c>
      <c r="N84" s="45">
        <f t="shared" si="39"/>
        <v>138</v>
      </c>
      <c r="O84" s="45">
        <f t="shared" si="28"/>
        <v>167.1</v>
      </c>
      <c r="P84" s="45">
        <f t="shared" si="40"/>
        <v>139.25</v>
      </c>
      <c r="Q84" s="45">
        <f t="shared" si="29"/>
        <v>171.9</v>
      </c>
      <c r="R84" s="45">
        <f t="shared" si="41"/>
        <v>143.25</v>
      </c>
      <c r="S84" s="45">
        <f t="shared" si="30"/>
        <v>160.79999999999998</v>
      </c>
      <c r="T84" s="45">
        <f t="shared" si="42"/>
        <v>134</v>
      </c>
      <c r="U84" s="45">
        <f t="shared" si="31"/>
        <v>170.4</v>
      </c>
      <c r="V84" s="45">
        <f t="shared" si="43"/>
        <v>142</v>
      </c>
      <c r="W84" s="45">
        <f t="shared" si="32"/>
        <v>178.2</v>
      </c>
      <c r="X84" s="45">
        <f t="shared" si="44"/>
        <v>148.5</v>
      </c>
      <c r="Y84" s="45">
        <f t="shared" si="33"/>
        <v>183</v>
      </c>
      <c r="Z84" s="45">
        <f t="shared" si="45"/>
        <v>152.5</v>
      </c>
      <c r="AA84" s="45">
        <f t="shared" si="34"/>
        <v>173.4</v>
      </c>
      <c r="AB84" s="45">
        <f t="shared" si="46"/>
        <v>144.5</v>
      </c>
    </row>
    <row r="85" spans="1:28" s="50" customFormat="1" ht="21">
      <c r="A85" s="44"/>
      <c r="B85" s="45" t="s">
        <v>326</v>
      </c>
      <c r="C85" s="46" t="s">
        <v>309</v>
      </c>
      <c r="D85" s="45">
        <v>164.7</v>
      </c>
      <c r="E85" s="47">
        <f t="shared" si="47"/>
        <v>222.35000000000002</v>
      </c>
      <c r="F85" s="45">
        <f t="shared" si="35"/>
        <v>169.79999999999998</v>
      </c>
      <c r="G85" s="48">
        <f t="shared" si="24"/>
        <v>180</v>
      </c>
      <c r="H85" s="49">
        <f t="shared" si="36"/>
        <v>150</v>
      </c>
      <c r="I85" s="45">
        <f t="shared" si="25"/>
        <v>186.9</v>
      </c>
      <c r="J85" s="45">
        <f t="shared" si="37"/>
        <v>155.75</v>
      </c>
      <c r="K85" s="45">
        <f t="shared" si="26"/>
        <v>174.9</v>
      </c>
      <c r="L85" s="45">
        <f t="shared" si="38"/>
        <v>145.75</v>
      </c>
      <c r="M85" s="45">
        <f t="shared" si="27"/>
        <v>176.7</v>
      </c>
      <c r="N85" s="45">
        <f t="shared" si="39"/>
        <v>147.25</v>
      </c>
      <c r="O85" s="45">
        <f t="shared" si="28"/>
        <v>178.5</v>
      </c>
      <c r="P85" s="45">
        <f t="shared" si="40"/>
        <v>148.75</v>
      </c>
      <c r="Q85" s="45">
        <f t="shared" si="29"/>
        <v>183.6</v>
      </c>
      <c r="R85" s="45">
        <f t="shared" si="41"/>
        <v>153</v>
      </c>
      <c r="S85" s="45">
        <f t="shared" si="30"/>
        <v>171.6</v>
      </c>
      <c r="T85" s="45">
        <f t="shared" si="42"/>
        <v>143</v>
      </c>
      <c r="U85" s="45">
        <f t="shared" si="31"/>
        <v>181.79999999999998</v>
      </c>
      <c r="V85" s="45">
        <f t="shared" si="43"/>
        <v>151.5</v>
      </c>
      <c r="W85" s="45">
        <f t="shared" si="32"/>
        <v>190.2</v>
      </c>
      <c r="X85" s="45">
        <f t="shared" si="44"/>
        <v>158.5</v>
      </c>
      <c r="Y85" s="45">
        <f t="shared" si="33"/>
        <v>195.29999999999998</v>
      </c>
      <c r="Z85" s="45">
        <f t="shared" si="45"/>
        <v>162.75</v>
      </c>
      <c r="AA85" s="45">
        <f t="shared" si="34"/>
        <v>185.1</v>
      </c>
      <c r="AB85" s="45">
        <f t="shared" si="46"/>
        <v>154.25</v>
      </c>
    </row>
    <row r="86" spans="1:28" s="50" customFormat="1" ht="21">
      <c r="A86" s="44"/>
      <c r="B86" s="45" t="s">
        <v>327</v>
      </c>
      <c r="C86" s="46" t="s">
        <v>309</v>
      </c>
      <c r="D86" s="45">
        <v>172.8</v>
      </c>
      <c r="E86" s="47">
        <f t="shared" si="47"/>
        <v>233.3</v>
      </c>
      <c r="F86" s="45">
        <f t="shared" si="35"/>
        <v>178.2</v>
      </c>
      <c r="G86" s="48">
        <f t="shared" si="24"/>
        <v>189</v>
      </c>
      <c r="H86" s="49">
        <f t="shared" si="36"/>
        <v>157.5</v>
      </c>
      <c r="I86" s="45">
        <f t="shared" si="25"/>
        <v>196.2</v>
      </c>
      <c r="J86" s="45">
        <f t="shared" si="37"/>
        <v>163.5</v>
      </c>
      <c r="K86" s="45">
        <f t="shared" si="26"/>
        <v>183.6</v>
      </c>
      <c r="L86" s="45">
        <f t="shared" si="38"/>
        <v>153</v>
      </c>
      <c r="M86" s="45">
        <f t="shared" si="27"/>
        <v>185.4</v>
      </c>
      <c r="N86" s="45">
        <f t="shared" si="39"/>
        <v>154.5</v>
      </c>
      <c r="O86" s="45">
        <f t="shared" si="28"/>
        <v>187.2</v>
      </c>
      <c r="P86" s="45">
        <f t="shared" si="40"/>
        <v>156</v>
      </c>
      <c r="Q86" s="45">
        <f t="shared" si="29"/>
        <v>192.6</v>
      </c>
      <c r="R86" s="45">
        <f t="shared" si="41"/>
        <v>160.5</v>
      </c>
      <c r="S86" s="45">
        <f t="shared" si="30"/>
        <v>180</v>
      </c>
      <c r="T86" s="45">
        <f t="shared" si="42"/>
        <v>150</v>
      </c>
      <c r="U86" s="45">
        <f t="shared" si="31"/>
        <v>190.79999999999998</v>
      </c>
      <c r="V86" s="45">
        <f t="shared" si="43"/>
        <v>159</v>
      </c>
      <c r="W86" s="45">
        <f t="shared" si="32"/>
        <v>199.79999999999998</v>
      </c>
      <c r="X86" s="45">
        <f t="shared" si="44"/>
        <v>166.5</v>
      </c>
      <c r="Y86" s="45">
        <f t="shared" si="33"/>
        <v>205.2</v>
      </c>
      <c r="Z86" s="45">
        <f t="shared" si="45"/>
        <v>171</v>
      </c>
      <c r="AA86" s="45">
        <f t="shared" si="34"/>
        <v>194.4</v>
      </c>
      <c r="AB86" s="45">
        <f t="shared" si="46"/>
        <v>162</v>
      </c>
    </row>
    <row r="87" spans="1:28" s="50" customFormat="1" ht="21">
      <c r="A87" s="44"/>
      <c r="B87" s="45" t="s">
        <v>328</v>
      </c>
      <c r="C87" s="46" t="s">
        <v>309</v>
      </c>
      <c r="D87" s="45">
        <v>186</v>
      </c>
      <c r="E87" s="47">
        <f t="shared" si="47"/>
        <v>251.10000000000002</v>
      </c>
      <c r="F87" s="45">
        <f t="shared" si="35"/>
        <v>191.4</v>
      </c>
      <c r="G87" s="48">
        <f t="shared" si="24"/>
        <v>203.1</v>
      </c>
      <c r="H87" s="49">
        <f t="shared" si="36"/>
        <v>169.25</v>
      </c>
      <c r="I87" s="45">
        <f t="shared" si="25"/>
        <v>210.6</v>
      </c>
      <c r="J87" s="45">
        <f t="shared" si="37"/>
        <v>175.5</v>
      </c>
      <c r="K87" s="45">
        <f t="shared" si="26"/>
        <v>197.4</v>
      </c>
      <c r="L87" s="45">
        <f t="shared" si="38"/>
        <v>164.5</v>
      </c>
      <c r="M87" s="45">
        <f t="shared" si="27"/>
        <v>199.2</v>
      </c>
      <c r="N87" s="45">
        <f t="shared" si="39"/>
        <v>166</v>
      </c>
      <c r="O87" s="45">
        <f t="shared" si="28"/>
        <v>201</v>
      </c>
      <c r="P87" s="45">
        <f t="shared" si="40"/>
        <v>167.5</v>
      </c>
      <c r="Q87" s="45">
        <f t="shared" si="29"/>
        <v>207</v>
      </c>
      <c r="R87" s="45">
        <f t="shared" si="41"/>
        <v>172.5</v>
      </c>
      <c r="S87" s="45">
        <f t="shared" si="30"/>
        <v>193.5</v>
      </c>
      <c r="T87" s="45">
        <f t="shared" si="42"/>
        <v>161.25</v>
      </c>
      <c r="U87" s="45">
        <f t="shared" si="31"/>
        <v>204.9</v>
      </c>
      <c r="V87" s="45">
        <f t="shared" si="43"/>
        <v>170.75</v>
      </c>
      <c r="W87" s="45">
        <f t="shared" si="32"/>
        <v>214.5</v>
      </c>
      <c r="X87" s="45">
        <f t="shared" si="44"/>
        <v>178.75</v>
      </c>
      <c r="Y87" s="45">
        <f t="shared" si="33"/>
        <v>220.2</v>
      </c>
      <c r="Z87" s="45">
        <f t="shared" si="45"/>
        <v>183.5</v>
      </c>
      <c r="AA87" s="45">
        <f t="shared" si="34"/>
        <v>208.79999999999998</v>
      </c>
      <c r="AB87" s="45">
        <f t="shared" si="46"/>
        <v>174</v>
      </c>
    </row>
    <row r="88" spans="1:28" s="50" customFormat="1" ht="21">
      <c r="A88" s="44"/>
      <c r="B88" s="45" t="s">
        <v>329</v>
      </c>
      <c r="C88" s="46" t="s">
        <v>309</v>
      </c>
      <c r="D88" s="45">
        <v>207.6</v>
      </c>
      <c r="E88" s="47">
        <f t="shared" si="47"/>
        <v>280.3</v>
      </c>
      <c r="F88" s="45">
        <f t="shared" si="35"/>
        <v>213.6</v>
      </c>
      <c r="G88" s="48">
        <f t="shared" si="24"/>
        <v>226.5</v>
      </c>
      <c r="H88" s="49">
        <f t="shared" si="36"/>
        <v>188.75</v>
      </c>
      <c r="I88" s="45">
        <f t="shared" si="25"/>
        <v>235.2</v>
      </c>
      <c r="J88" s="45">
        <f t="shared" si="37"/>
        <v>196</v>
      </c>
      <c r="K88" s="45">
        <f t="shared" si="26"/>
        <v>220.2</v>
      </c>
      <c r="L88" s="45">
        <f t="shared" si="38"/>
        <v>183.5</v>
      </c>
      <c r="M88" s="45">
        <f t="shared" si="27"/>
        <v>222.29999999999998</v>
      </c>
      <c r="N88" s="45">
        <f t="shared" si="39"/>
        <v>185.25</v>
      </c>
      <c r="O88" s="45">
        <f t="shared" si="28"/>
        <v>224.4</v>
      </c>
      <c r="P88" s="45">
        <f t="shared" si="40"/>
        <v>187</v>
      </c>
      <c r="Q88" s="45">
        <f t="shared" si="29"/>
        <v>230.7</v>
      </c>
      <c r="R88" s="45">
        <f t="shared" si="41"/>
        <v>192.25</v>
      </c>
      <c r="S88" s="45">
        <f t="shared" si="30"/>
        <v>216</v>
      </c>
      <c r="T88" s="45">
        <f t="shared" si="42"/>
        <v>180</v>
      </c>
      <c r="U88" s="45">
        <f t="shared" si="31"/>
        <v>228.6</v>
      </c>
      <c r="V88" s="45">
        <f t="shared" si="43"/>
        <v>190.5</v>
      </c>
      <c r="W88" s="45">
        <f t="shared" si="32"/>
        <v>239.39999999999998</v>
      </c>
      <c r="X88" s="45">
        <f t="shared" si="44"/>
        <v>199.5</v>
      </c>
      <c r="Y88" s="45">
        <f t="shared" si="33"/>
        <v>245.7</v>
      </c>
      <c r="Z88" s="45">
        <f t="shared" si="45"/>
        <v>204.75</v>
      </c>
      <c r="AA88" s="45">
        <f t="shared" si="34"/>
        <v>233.1</v>
      </c>
      <c r="AB88" s="45">
        <f t="shared" si="46"/>
        <v>194.25</v>
      </c>
    </row>
    <row r="89" spans="1:28" s="50" customFormat="1" ht="21">
      <c r="A89" s="44"/>
      <c r="B89" s="45" t="s">
        <v>330</v>
      </c>
      <c r="C89" s="46" t="s">
        <v>309</v>
      </c>
      <c r="D89" s="45">
        <v>220.8</v>
      </c>
      <c r="E89" s="47">
        <f t="shared" si="47"/>
        <v>298.1</v>
      </c>
      <c r="F89" s="45">
        <f t="shared" si="35"/>
        <v>227.4</v>
      </c>
      <c r="G89" s="48">
        <f t="shared" si="24"/>
        <v>241.2</v>
      </c>
      <c r="H89" s="49">
        <f t="shared" si="36"/>
        <v>201</v>
      </c>
      <c r="I89" s="45">
        <f t="shared" si="25"/>
        <v>250.2</v>
      </c>
      <c r="J89" s="45">
        <f t="shared" si="37"/>
        <v>208.5</v>
      </c>
      <c r="K89" s="45">
        <f t="shared" si="26"/>
        <v>234.29999999999998</v>
      </c>
      <c r="L89" s="45">
        <f t="shared" si="38"/>
        <v>195.25</v>
      </c>
      <c r="M89" s="45">
        <f t="shared" si="27"/>
        <v>236.7</v>
      </c>
      <c r="N89" s="45">
        <f t="shared" si="39"/>
        <v>197.25</v>
      </c>
      <c r="O89" s="45">
        <f t="shared" si="28"/>
        <v>238.79999999999998</v>
      </c>
      <c r="P89" s="45">
        <f t="shared" si="40"/>
        <v>199</v>
      </c>
      <c r="Q89" s="45">
        <f t="shared" si="29"/>
        <v>245.7</v>
      </c>
      <c r="R89" s="45">
        <f t="shared" si="41"/>
        <v>204.75</v>
      </c>
      <c r="S89" s="45">
        <f t="shared" si="30"/>
        <v>229.79999999999998</v>
      </c>
      <c r="T89" s="45">
        <f t="shared" si="42"/>
        <v>191.5</v>
      </c>
      <c r="U89" s="45">
        <f t="shared" si="31"/>
        <v>243.6</v>
      </c>
      <c r="V89" s="45">
        <f t="shared" si="43"/>
        <v>203</v>
      </c>
      <c r="W89" s="45">
        <f t="shared" si="32"/>
        <v>254.7</v>
      </c>
      <c r="X89" s="45">
        <f t="shared" si="44"/>
        <v>212.25</v>
      </c>
      <c r="Y89" s="45">
        <f t="shared" si="33"/>
        <v>261.59999999999997</v>
      </c>
      <c r="Z89" s="45">
        <f t="shared" si="45"/>
        <v>217.99999999999997</v>
      </c>
      <c r="AA89" s="45">
        <f t="shared" si="34"/>
        <v>248.1</v>
      </c>
      <c r="AB89" s="45">
        <f t="shared" si="46"/>
        <v>206.75</v>
      </c>
    </row>
    <row r="90" spans="1:28" s="50" customFormat="1" ht="21">
      <c r="A90" s="44"/>
      <c r="B90" s="45" t="s">
        <v>331</v>
      </c>
      <c r="C90" s="46" t="s">
        <v>274</v>
      </c>
      <c r="D90" s="45">
        <v>113.4</v>
      </c>
      <c r="E90" s="47">
        <f t="shared" si="47"/>
        <v>153.1</v>
      </c>
      <c r="F90" s="45">
        <f t="shared" si="35"/>
        <v>117</v>
      </c>
      <c r="G90" s="48">
        <f t="shared" si="24"/>
        <v>124.19999999999999</v>
      </c>
      <c r="H90" s="49">
        <f t="shared" si="36"/>
        <v>103.5</v>
      </c>
      <c r="I90" s="45">
        <f t="shared" si="25"/>
        <v>128.7</v>
      </c>
      <c r="J90" s="45">
        <f t="shared" si="37"/>
        <v>107.25</v>
      </c>
      <c r="K90" s="45">
        <f t="shared" si="26"/>
        <v>120.6</v>
      </c>
      <c r="L90" s="45">
        <f t="shared" si="38"/>
        <v>100.5</v>
      </c>
      <c r="M90" s="45">
        <f t="shared" si="27"/>
        <v>121.8</v>
      </c>
      <c r="N90" s="45">
        <f t="shared" si="39"/>
        <v>101.5</v>
      </c>
      <c r="O90" s="45">
        <f t="shared" si="28"/>
        <v>123</v>
      </c>
      <c r="P90" s="45">
        <f t="shared" si="40"/>
        <v>102.5</v>
      </c>
      <c r="Q90" s="45">
        <f t="shared" si="29"/>
        <v>126.6</v>
      </c>
      <c r="R90" s="45">
        <f t="shared" si="41"/>
        <v>105.5</v>
      </c>
      <c r="S90" s="45">
        <f t="shared" si="30"/>
        <v>118.19999999999999</v>
      </c>
      <c r="T90" s="45">
        <f t="shared" si="42"/>
        <v>98.5</v>
      </c>
      <c r="U90" s="45">
        <f t="shared" si="31"/>
        <v>125.39999999999999</v>
      </c>
      <c r="V90" s="45">
        <f t="shared" si="43"/>
        <v>104.5</v>
      </c>
      <c r="W90" s="45">
        <f t="shared" si="32"/>
        <v>131.1</v>
      </c>
      <c r="X90" s="45">
        <f t="shared" si="44"/>
        <v>109.25</v>
      </c>
      <c r="Y90" s="45">
        <f t="shared" si="33"/>
        <v>134.7</v>
      </c>
      <c r="Z90" s="45">
        <f t="shared" si="45"/>
        <v>112.25</v>
      </c>
      <c r="AA90" s="45">
        <f t="shared" si="34"/>
        <v>127.8</v>
      </c>
      <c r="AB90" s="45">
        <f t="shared" si="46"/>
        <v>106.5</v>
      </c>
    </row>
    <row r="91" spans="1:28" s="50" customFormat="1" ht="21">
      <c r="A91" s="44"/>
      <c r="B91" s="45" t="s">
        <v>332</v>
      </c>
      <c r="C91" s="46" t="s">
        <v>333</v>
      </c>
      <c r="D91" s="45">
        <v>87</v>
      </c>
      <c r="E91" s="47">
        <f t="shared" si="47"/>
        <v>117.45</v>
      </c>
      <c r="F91" s="45">
        <f t="shared" si="35"/>
        <v>89.39999999999999</v>
      </c>
      <c r="G91" s="48">
        <f t="shared" si="24"/>
        <v>94.8</v>
      </c>
      <c r="H91" s="49">
        <f t="shared" si="36"/>
        <v>79</v>
      </c>
      <c r="I91" s="45">
        <f t="shared" si="25"/>
        <v>98.39999999999999</v>
      </c>
      <c r="J91" s="45">
        <f t="shared" si="37"/>
        <v>82</v>
      </c>
      <c r="K91" s="45">
        <f t="shared" si="26"/>
        <v>92.1</v>
      </c>
      <c r="L91" s="45">
        <f t="shared" si="38"/>
        <v>76.75</v>
      </c>
      <c r="M91" s="45">
        <f t="shared" si="27"/>
        <v>93</v>
      </c>
      <c r="N91" s="45">
        <f t="shared" si="39"/>
        <v>77.5</v>
      </c>
      <c r="O91" s="45">
        <f t="shared" si="28"/>
        <v>93.89999999999999</v>
      </c>
      <c r="P91" s="45">
        <f t="shared" si="40"/>
        <v>78.25</v>
      </c>
      <c r="Q91" s="45">
        <f t="shared" si="29"/>
        <v>96.6</v>
      </c>
      <c r="R91" s="45">
        <f t="shared" si="41"/>
        <v>80.5</v>
      </c>
      <c r="S91" s="45">
        <f t="shared" si="30"/>
        <v>90.3</v>
      </c>
      <c r="T91" s="45">
        <f t="shared" si="42"/>
        <v>75.25</v>
      </c>
      <c r="U91" s="45">
        <f t="shared" si="31"/>
        <v>95.7</v>
      </c>
      <c r="V91" s="45">
        <f t="shared" si="43"/>
        <v>79.75</v>
      </c>
      <c r="W91" s="45">
        <f t="shared" si="32"/>
        <v>100.2</v>
      </c>
      <c r="X91" s="45">
        <f t="shared" si="44"/>
        <v>83.5</v>
      </c>
      <c r="Y91" s="45">
        <f t="shared" si="33"/>
        <v>102.89999999999999</v>
      </c>
      <c r="Z91" s="45">
        <f t="shared" si="45"/>
        <v>85.75</v>
      </c>
      <c r="AA91" s="45">
        <f t="shared" si="34"/>
        <v>97.5</v>
      </c>
      <c r="AB91" s="45">
        <f t="shared" si="46"/>
        <v>81.25</v>
      </c>
    </row>
    <row r="92" spans="1:28" s="50" customFormat="1" ht="21">
      <c r="A92" s="44"/>
      <c r="B92" s="45" t="s">
        <v>334</v>
      </c>
      <c r="C92" s="46" t="s">
        <v>333</v>
      </c>
      <c r="D92" s="45">
        <v>93</v>
      </c>
      <c r="E92" s="47">
        <f t="shared" si="47"/>
        <v>125.55000000000001</v>
      </c>
      <c r="F92" s="45">
        <f t="shared" si="35"/>
        <v>96</v>
      </c>
      <c r="G92" s="48">
        <f t="shared" si="24"/>
        <v>102</v>
      </c>
      <c r="H92" s="49">
        <f t="shared" si="36"/>
        <v>85</v>
      </c>
      <c r="I92" s="45">
        <f t="shared" si="25"/>
        <v>105.6</v>
      </c>
      <c r="J92" s="45">
        <f t="shared" si="37"/>
        <v>88</v>
      </c>
      <c r="K92" s="45">
        <f t="shared" si="26"/>
        <v>99</v>
      </c>
      <c r="L92" s="45">
        <f t="shared" si="38"/>
        <v>82.5</v>
      </c>
      <c r="M92" s="45">
        <f t="shared" si="27"/>
        <v>99.89999999999999</v>
      </c>
      <c r="N92" s="45">
        <f t="shared" si="39"/>
        <v>83.25</v>
      </c>
      <c r="O92" s="45">
        <f t="shared" si="28"/>
        <v>100.8</v>
      </c>
      <c r="P92" s="45">
        <f t="shared" si="40"/>
        <v>84</v>
      </c>
      <c r="Q92" s="45">
        <f t="shared" si="29"/>
        <v>103.8</v>
      </c>
      <c r="R92" s="45">
        <f t="shared" si="41"/>
        <v>86.5</v>
      </c>
      <c r="S92" s="45">
        <f t="shared" si="30"/>
        <v>97.2</v>
      </c>
      <c r="T92" s="45">
        <f t="shared" si="42"/>
        <v>81</v>
      </c>
      <c r="U92" s="45">
        <f t="shared" si="31"/>
        <v>102.89999999999999</v>
      </c>
      <c r="V92" s="45">
        <f t="shared" si="43"/>
        <v>85.75</v>
      </c>
      <c r="W92" s="45">
        <f t="shared" si="32"/>
        <v>107.7</v>
      </c>
      <c r="X92" s="45">
        <f t="shared" si="44"/>
        <v>89.75</v>
      </c>
      <c r="Y92" s="45">
        <f t="shared" si="33"/>
        <v>110.39999999999999</v>
      </c>
      <c r="Z92" s="45">
        <f t="shared" si="45"/>
        <v>92</v>
      </c>
      <c r="AA92" s="45">
        <f t="shared" si="34"/>
        <v>104.7</v>
      </c>
      <c r="AB92" s="45">
        <f t="shared" si="46"/>
        <v>87.25</v>
      </c>
    </row>
    <row r="93" spans="1:28" s="50" customFormat="1" ht="21">
      <c r="A93" s="44"/>
      <c r="B93" s="45" t="s">
        <v>335</v>
      </c>
      <c r="C93" s="46" t="s">
        <v>336</v>
      </c>
      <c r="D93" s="45">
        <v>92.4</v>
      </c>
      <c r="E93" s="47">
        <f t="shared" si="47"/>
        <v>124.75</v>
      </c>
      <c r="F93" s="45">
        <f t="shared" si="35"/>
        <v>95.39999999999999</v>
      </c>
      <c r="G93" s="48">
        <f t="shared" si="24"/>
        <v>101.39999999999999</v>
      </c>
      <c r="H93" s="49">
        <f t="shared" si="36"/>
        <v>84.5</v>
      </c>
      <c r="I93" s="45">
        <f t="shared" si="25"/>
        <v>105</v>
      </c>
      <c r="J93" s="45">
        <f t="shared" si="37"/>
        <v>87.5</v>
      </c>
      <c r="K93" s="45">
        <f t="shared" si="26"/>
        <v>98.39999999999999</v>
      </c>
      <c r="L93" s="45">
        <f t="shared" si="38"/>
        <v>82</v>
      </c>
      <c r="M93" s="45">
        <f t="shared" si="27"/>
        <v>99.3</v>
      </c>
      <c r="N93" s="45">
        <f t="shared" si="39"/>
        <v>82.75</v>
      </c>
      <c r="O93" s="45">
        <f t="shared" si="28"/>
        <v>100.2</v>
      </c>
      <c r="P93" s="45">
        <f t="shared" si="40"/>
        <v>83.5</v>
      </c>
      <c r="Q93" s="45">
        <f t="shared" si="29"/>
        <v>103.2</v>
      </c>
      <c r="R93" s="45">
        <f t="shared" si="41"/>
        <v>86</v>
      </c>
      <c r="S93" s="45">
        <f t="shared" si="30"/>
        <v>96.6</v>
      </c>
      <c r="T93" s="45">
        <f t="shared" si="42"/>
        <v>80.5</v>
      </c>
      <c r="U93" s="45">
        <f t="shared" si="31"/>
        <v>102.3</v>
      </c>
      <c r="V93" s="45">
        <f t="shared" si="43"/>
        <v>85.25</v>
      </c>
      <c r="W93" s="45">
        <f t="shared" si="32"/>
        <v>107.1</v>
      </c>
      <c r="X93" s="45">
        <f t="shared" si="44"/>
        <v>89.25</v>
      </c>
      <c r="Y93" s="45">
        <f t="shared" si="33"/>
        <v>109.8</v>
      </c>
      <c r="Z93" s="45">
        <f t="shared" si="45"/>
        <v>91.5</v>
      </c>
      <c r="AA93" s="45">
        <f t="shared" si="34"/>
        <v>104.1</v>
      </c>
      <c r="AB93" s="45">
        <f t="shared" si="46"/>
        <v>86.75</v>
      </c>
    </row>
    <row r="94" spans="1:28" s="50" customFormat="1" ht="21">
      <c r="A94" s="44"/>
      <c r="B94" s="45" t="s">
        <v>337</v>
      </c>
      <c r="C94" s="46" t="s">
        <v>336</v>
      </c>
      <c r="D94" s="45">
        <v>120.6</v>
      </c>
      <c r="E94" s="47">
        <f t="shared" si="47"/>
        <v>162.85000000000002</v>
      </c>
      <c r="F94" s="45">
        <f t="shared" si="35"/>
        <v>124.19999999999999</v>
      </c>
      <c r="G94" s="48">
        <f t="shared" si="24"/>
        <v>131.7</v>
      </c>
      <c r="H94" s="49">
        <f t="shared" si="36"/>
        <v>109.75</v>
      </c>
      <c r="I94" s="45">
        <f t="shared" si="25"/>
        <v>136.79999999999998</v>
      </c>
      <c r="J94" s="45">
        <f t="shared" si="37"/>
        <v>113.99999999999999</v>
      </c>
      <c r="K94" s="45">
        <f t="shared" si="26"/>
        <v>128.1</v>
      </c>
      <c r="L94" s="45">
        <f t="shared" si="38"/>
        <v>106.75</v>
      </c>
      <c r="M94" s="45">
        <f t="shared" si="27"/>
        <v>129.29999999999998</v>
      </c>
      <c r="N94" s="45">
        <f t="shared" si="39"/>
        <v>107.74999999999999</v>
      </c>
      <c r="O94" s="45">
        <f t="shared" si="28"/>
        <v>130.5</v>
      </c>
      <c r="P94" s="45">
        <f t="shared" si="40"/>
        <v>108.75</v>
      </c>
      <c r="Q94" s="45">
        <f t="shared" si="29"/>
        <v>134.4</v>
      </c>
      <c r="R94" s="45">
        <f t="shared" si="41"/>
        <v>112.00000000000001</v>
      </c>
      <c r="S94" s="45">
        <f t="shared" si="30"/>
        <v>125.69999999999999</v>
      </c>
      <c r="T94" s="45">
        <f t="shared" si="42"/>
        <v>104.75</v>
      </c>
      <c r="U94" s="45">
        <f t="shared" si="31"/>
        <v>132.9</v>
      </c>
      <c r="V94" s="45">
        <f t="shared" si="43"/>
        <v>110.75000000000001</v>
      </c>
      <c r="W94" s="45">
        <f t="shared" si="32"/>
        <v>139.2</v>
      </c>
      <c r="X94" s="45">
        <f t="shared" si="44"/>
        <v>116</v>
      </c>
      <c r="Y94" s="45">
        <f t="shared" si="33"/>
        <v>143.1</v>
      </c>
      <c r="Z94" s="45">
        <f t="shared" si="45"/>
        <v>119.25</v>
      </c>
      <c r="AA94" s="45">
        <f t="shared" si="34"/>
        <v>135.6</v>
      </c>
      <c r="AB94" s="45">
        <f t="shared" si="46"/>
        <v>113</v>
      </c>
    </row>
    <row r="95" spans="1:28" s="50" customFormat="1" ht="21">
      <c r="A95" s="44"/>
      <c r="B95" s="45" t="s">
        <v>338</v>
      </c>
      <c r="C95" s="46" t="s">
        <v>336</v>
      </c>
      <c r="D95" s="45">
        <v>106.2</v>
      </c>
      <c r="E95" s="47">
        <f t="shared" si="47"/>
        <v>143.4</v>
      </c>
      <c r="F95" s="45">
        <f t="shared" si="35"/>
        <v>109.2</v>
      </c>
      <c r="G95" s="48">
        <f t="shared" si="24"/>
        <v>115.8</v>
      </c>
      <c r="H95" s="49">
        <f t="shared" si="36"/>
        <v>96.5</v>
      </c>
      <c r="I95" s="45">
        <f t="shared" si="25"/>
        <v>120.3</v>
      </c>
      <c r="J95" s="45">
        <f t="shared" si="37"/>
        <v>100.25</v>
      </c>
      <c r="K95" s="45">
        <f t="shared" si="26"/>
        <v>112.5</v>
      </c>
      <c r="L95" s="45">
        <f t="shared" si="38"/>
        <v>93.75</v>
      </c>
      <c r="M95" s="45">
        <f t="shared" si="27"/>
        <v>113.7</v>
      </c>
      <c r="N95" s="45">
        <f t="shared" si="39"/>
        <v>94.75</v>
      </c>
      <c r="O95" s="45">
        <f t="shared" si="28"/>
        <v>114.89999999999999</v>
      </c>
      <c r="P95" s="45">
        <f t="shared" si="40"/>
        <v>95.75</v>
      </c>
      <c r="Q95" s="45">
        <f t="shared" si="29"/>
        <v>118.19999999999999</v>
      </c>
      <c r="R95" s="45">
        <f t="shared" si="41"/>
        <v>98.5</v>
      </c>
      <c r="S95" s="45">
        <f t="shared" si="30"/>
        <v>110.39999999999999</v>
      </c>
      <c r="T95" s="45">
        <f t="shared" si="42"/>
        <v>92</v>
      </c>
      <c r="U95" s="45">
        <f t="shared" si="31"/>
        <v>117</v>
      </c>
      <c r="V95" s="45">
        <f t="shared" si="43"/>
        <v>97.5</v>
      </c>
      <c r="W95" s="45">
        <f t="shared" si="32"/>
        <v>122.39999999999999</v>
      </c>
      <c r="X95" s="45">
        <f t="shared" si="44"/>
        <v>102</v>
      </c>
      <c r="Y95" s="45">
        <f t="shared" si="33"/>
        <v>125.69999999999999</v>
      </c>
      <c r="Z95" s="45">
        <f t="shared" si="45"/>
        <v>104.75</v>
      </c>
      <c r="AA95" s="45">
        <f t="shared" si="34"/>
        <v>119.1</v>
      </c>
      <c r="AB95" s="45">
        <f t="shared" si="46"/>
        <v>99.25</v>
      </c>
    </row>
    <row r="96" spans="1:28" s="50" customFormat="1" ht="21">
      <c r="A96" s="44"/>
      <c r="B96" s="45" t="s">
        <v>339</v>
      </c>
      <c r="C96" s="46" t="s">
        <v>336</v>
      </c>
      <c r="D96" s="45">
        <v>129</v>
      </c>
      <c r="E96" s="47">
        <f t="shared" si="47"/>
        <v>174.15</v>
      </c>
      <c r="F96" s="45">
        <f t="shared" si="35"/>
        <v>132.6</v>
      </c>
      <c r="G96" s="48">
        <f t="shared" si="24"/>
        <v>140.7</v>
      </c>
      <c r="H96" s="49">
        <f t="shared" si="36"/>
        <v>117.25</v>
      </c>
      <c r="I96" s="45">
        <f t="shared" si="25"/>
        <v>146.1</v>
      </c>
      <c r="J96" s="45">
        <f t="shared" si="37"/>
        <v>121.75</v>
      </c>
      <c r="K96" s="45">
        <f t="shared" si="26"/>
        <v>136.79999999999998</v>
      </c>
      <c r="L96" s="45">
        <f t="shared" si="38"/>
        <v>113.99999999999999</v>
      </c>
      <c r="M96" s="45">
        <f t="shared" si="27"/>
        <v>138</v>
      </c>
      <c r="N96" s="45">
        <f t="shared" si="39"/>
        <v>115</v>
      </c>
      <c r="O96" s="45">
        <f t="shared" si="28"/>
        <v>139.5</v>
      </c>
      <c r="P96" s="45">
        <f t="shared" si="40"/>
        <v>116.25</v>
      </c>
      <c r="Q96" s="45">
        <f t="shared" si="29"/>
        <v>143.4</v>
      </c>
      <c r="R96" s="45">
        <f t="shared" si="41"/>
        <v>119.50000000000001</v>
      </c>
      <c r="S96" s="45">
        <f t="shared" si="30"/>
        <v>134.1</v>
      </c>
      <c r="T96" s="45">
        <f t="shared" si="42"/>
        <v>111.75</v>
      </c>
      <c r="U96" s="45">
        <f t="shared" si="31"/>
        <v>141.9</v>
      </c>
      <c r="V96" s="45">
        <f t="shared" si="43"/>
        <v>118.25000000000001</v>
      </c>
      <c r="W96" s="45">
        <f t="shared" si="32"/>
        <v>148.79999999999998</v>
      </c>
      <c r="X96" s="45">
        <f t="shared" si="44"/>
        <v>123.99999999999999</v>
      </c>
      <c r="Y96" s="45">
        <f t="shared" si="33"/>
        <v>152.7</v>
      </c>
      <c r="Z96" s="45">
        <f t="shared" si="45"/>
        <v>127.25</v>
      </c>
      <c r="AA96" s="45">
        <f t="shared" si="34"/>
        <v>144.6</v>
      </c>
      <c r="AB96" s="45">
        <f t="shared" si="46"/>
        <v>120.5</v>
      </c>
    </row>
    <row r="97" spans="1:28" s="50" customFormat="1" ht="21">
      <c r="A97" s="44"/>
      <c r="B97" s="45" t="s">
        <v>340</v>
      </c>
      <c r="C97" s="46" t="s">
        <v>336</v>
      </c>
      <c r="D97" s="45">
        <v>160.2</v>
      </c>
      <c r="E97" s="47">
        <f t="shared" si="47"/>
        <v>216.3</v>
      </c>
      <c r="F97" s="45">
        <f t="shared" si="35"/>
        <v>165</v>
      </c>
      <c r="G97" s="48">
        <f t="shared" si="24"/>
        <v>174.9</v>
      </c>
      <c r="H97" s="49">
        <f t="shared" si="36"/>
        <v>145.75</v>
      </c>
      <c r="I97" s="45">
        <f t="shared" si="25"/>
        <v>181.5</v>
      </c>
      <c r="J97" s="45">
        <f t="shared" si="37"/>
        <v>151.25</v>
      </c>
      <c r="K97" s="45">
        <f t="shared" si="26"/>
        <v>170.1</v>
      </c>
      <c r="L97" s="45">
        <f t="shared" si="38"/>
        <v>141.75</v>
      </c>
      <c r="M97" s="45">
        <f t="shared" si="27"/>
        <v>171.6</v>
      </c>
      <c r="N97" s="45">
        <f t="shared" si="39"/>
        <v>143</v>
      </c>
      <c r="O97" s="45">
        <f t="shared" si="28"/>
        <v>173.4</v>
      </c>
      <c r="P97" s="45">
        <f t="shared" si="40"/>
        <v>144.5</v>
      </c>
      <c r="Q97" s="45">
        <f t="shared" si="29"/>
        <v>178.2</v>
      </c>
      <c r="R97" s="45">
        <f t="shared" si="41"/>
        <v>148.5</v>
      </c>
      <c r="S97" s="45">
        <f t="shared" si="30"/>
        <v>166.79999999999998</v>
      </c>
      <c r="T97" s="45">
        <f t="shared" si="42"/>
        <v>139</v>
      </c>
      <c r="U97" s="45">
        <f t="shared" si="31"/>
        <v>176.7</v>
      </c>
      <c r="V97" s="45">
        <f t="shared" si="43"/>
        <v>147.25</v>
      </c>
      <c r="W97" s="45">
        <f t="shared" si="32"/>
        <v>184.79999999999998</v>
      </c>
      <c r="X97" s="45">
        <f t="shared" si="44"/>
        <v>154</v>
      </c>
      <c r="Y97" s="45">
        <f t="shared" si="33"/>
        <v>189.9</v>
      </c>
      <c r="Z97" s="45">
        <f t="shared" si="45"/>
        <v>158.25</v>
      </c>
      <c r="AA97" s="45">
        <f t="shared" si="34"/>
        <v>180</v>
      </c>
      <c r="AB97" s="45">
        <f t="shared" si="46"/>
        <v>150</v>
      </c>
    </row>
    <row r="98" spans="1:28" s="50" customFormat="1" ht="21">
      <c r="A98" s="44"/>
      <c r="B98" s="45" t="s">
        <v>341</v>
      </c>
      <c r="C98" s="46" t="s">
        <v>336</v>
      </c>
      <c r="D98" s="45">
        <v>151.2</v>
      </c>
      <c r="E98" s="47">
        <f t="shared" si="47"/>
        <v>204.15</v>
      </c>
      <c r="F98" s="45">
        <f t="shared" si="35"/>
        <v>156</v>
      </c>
      <c r="G98" s="48">
        <f t="shared" si="24"/>
        <v>165.6</v>
      </c>
      <c r="H98" s="49">
        <f t="shared" si="36"/>
        <v>138</v>
      </c>
      <c r="I98" s="45">
        <f t="shared" si="25"/>
        <v>171.6</v>
      </c>
      <c r="J98" s="45">
        <f t="shared" si="37"/>
        <v>143</v>
      </c>
      <c r="K98" s="45">
        <f t="shared" si="26"/>
        <v>160.79999999999998</v>
      </c>
      <c r="L98" s="45">
        <f t="shared" si="38"/>
        <v>134</v>
      </c>
      <c r="M98" s="45">
        <f t="shared" si="27"/>
        <v>162.29999999999998</v>
      </c>
      <c r="N98" s="45">
        <f t="shared" si="39"/>
        <v>135.25</v>
      </c>
      <c r="O98" s="45">
        <f t="shared" si="28"/>
        <v>163.79999999999998</v>
      </c>
      <c r="P98" s="45">
        <f t="shared" si="40"/>
        <v>136.5</v>
      </c>
      <c r="Q98" s="45">
        <f t="shared" si="29"/>
        <v>168.6</v>
      </c>
      <c r="R98" s="45">
        <f t="shared" si="41"/>
        <v>140.5</v>
      </c>
      <c r="S98" s="45">
        <f t="shared" si="30"/>
        <v>157.79999999999998</v>
      </c>
      <c r="T98" s="45">
        <f t="shared" si="42"/>
        <v>131.5</v>
      </c>
      <c r="U98" s="45">
        <f t="shared" si="31"/>
        <v>167.1</v>
      </c>
      <c r="V98" s="45">
        <f t="shared" si="43"/>
        <v>139.25</v>
      </c>
      <c r="W98" s="45">
        <f t="shared" si="32"/>
        <v>174.9</v>
      </c>
      <c r="X98" s="45">
        <f t="shared" si="44"/>
        <v>145.75</v>
      </c>
      <c r="Y98" s="45">
        <f t="shared" si="33"/>
        <v>179.4</v>
      </c>
      <c r="Z98" s="45">
        <f t="shared" si="45"/>
        <v>149.5</v>
      </c>
      <c r="AA98" s="45">
        <f t="shared" si="34"/>
        <v>170.1</v>
      </c>
      <c r="AB98" s="45">
        <f t="shared" si="46"/>
        <v>141.75</v>
      </c>
    </row>
    <row r="99" spans="1:28" s="50" customFormat="1" ht="21">
      <c r="A99" s="44"/>
      <c r="B99" s="45" t="s">
        <v>342</v>
      </c>
      <c r="C99" s="46" t="s">
        <v>343</v>
      </c>
      <c r="D99" s="45">
        <v>64.8</v>
      </c>
      <c r="E99" s="47">
        <f t="shared" si="47"/>
        <v>87.5</v>
      </c>
      <c r="F99" s="45">
        <f t="shared" si="35"/>
        <v>66.6</v>
      </c>
      <c r="G99" s="48">
        <f t="shared" si="24"/>
        <v>70.8</v>
      </c>
      <c r="H99" s="49">
        <f t="shared" si="36"/>
        <v>59</v>
      </c>
      <c r="I99" s="45">
        <f t="shared" si="25"/>
        <v>73.5</v>
      </c>
      <c r="J99" s="45">
        <f t="shared" si="37"/>
        <v>61.25</v>
      </c>
      <c r="K99" s="45">
        <f t="shared" si="26"/>
        <v>68.7</v>
      </c>
      <c r="L99" s="45">
        <f t="shared" si="38"/>
        <v>57.25000000000001</v>
      </c>
      <c r="M99" s="45">
        <f t="shared" si="27"/>
        <v>69.3</v>
      </c>
      <c r="N99" s="45">
        <f t="shared" si="39"/>
        <v>57.75</v>
      </c>
      <c r="O99" s="45">
        <f t="shared" si="28"/>
        <v>70.2</v>
      </c>
      <c r="P99" s="45">
        <f t="shared" si="40"/>
        <v>58.50000000000001</v>
      </c>
      <c r="Q99" s="45">
        <f t="shared" si="29"/>
        <v>72</v>
      </c>
      <c r="R99" s="45">
        <f t="shared" si="41"/>
        <v>60</v>
      </c>
      <c r="S99" s="45">
        <f t="shared" si="30"/>
        <v>67.5</v>
      </c>
      <c r="T99" s="45">
        <f t="shared" si="42"/>
        <v>56.25</v>
      </c>
      <c r="U99" s="45">
        <f t="shared" si="31"/>
        <v>71.39999999999999</v>
      </c>
      <c r="V99" s="45">
        <f t="shared" si="43"/>
        <v>59.49999999999999</v>
      </c>
      <c r="W99" s="45">
        <f t="shared" si="32"/>
        <v>74.7</v>
      </c>
      <c r="X99" s="45">
        <f t="shared" si="44"/>
        <v>62.25000000000001</v>
      </c>
      <c r="Y99" s="45">
        <f t="shared" si="33"/>
        <v>76.8</v>
      </c>
      <c r="Z99" s="45">
        <f t="shared" si="45"/>
        <v>64</v>
      </c>
      <c r="AA99" s="45">
        <f t="shared" si="34"/>
        <v>72.6</v>
      </c>
      <c r="AB99" s="45">
        <f t="shared" si="46"/>
        <v>60.5</v>
      </c>
    </row>
    <row r="100" spans="1:28" s="50" customFormat="1" ht="21">
      <c r="A100" s="44"/>
      <c r="B100" s="45" t="s">
        <v>344</v>
      </c>
      <c r="C100" s="46" t="s">
        <v>343</v>
      </c>
      <c r="D100" s="45">
        <v>121.8</v>
      </c>
      <c r="E100" s="47">
        <f t="shared" si="47"/>
        <v>164.45000000000002</v>
      </c>
      <c r="F100" s="45">
        <f t="shared" si="35"/>
        <v>125.39999999999999</v>
      </c>
      <c r="G100" s="48">
        <f t="shared" si="24"/>
        <v>133.2</v>
      </c>
      <c r="H100" s="49">
        <f t="shared" si="36"/>
        <v>111</v>
      </c>
      <c r="I100" s="45">
        <f t="shared" si="25"/>
        <v>138</v>
      </c>
      <c r="J100" s="45">
        <f t="shared" si="37"/>
        <v>115</v>
      </c>
      <c r="K100" s="45">
        <f t="shared" si="26"/>
        <v>129.29999999999998</v>
      </c>
      <c r="L100" s="45">
        <f t="shared" si="38"/>
        <v>107.74999999999999</v>
      </c>
      <c r="M100" s="45">
        <f t="shared" si="27"/>
        <v>130.5</v>
      </c>
      <c r="N100" s="45">
        <f t="shared" si="39"/>
        <v>108.75</v>
      </c>
      <c r="O100" s="45">
        <f t="shared" si="28"/>
        <v>131.7</v>
      </c>
      <c r="P100" s="45">
        <f t="shared" si="40"/>
        <v>109.75</v>
      </c>
      <c r="Q100" s="45">
        <f t="shared" si="29"/>
        <v>135.6</v>
      </c>
      <c r="R100" s="45">
        <f t="shared" si="41"/>
        <v>113</v>
      </c>
      <c r="S100" s="45">
        <f t="shared" si="30"/>
        <v>126.89999999999999</v>
      </c>
      <c r="T100" s="45">
        <f t="shared" si="42"/>
        <v>105.75</v>
      </c>
      <c r="U100" s="45">
        <f t="shared" si="31"/>
        <v>134.4</v>
      </c>
      <c r="V100" s="45">
        <f t="shared" si="43"/>
        <v>112.00000000000001</v>
      </c>
      <c r="W100" s="45">
        <f t="shared" si="32"/>
        <v>140.7</v>
      </c>
      <c r="X100" s="45">
        <f t="shared" si="44"/>
        <v>117.25</v>
      </c>
      <c r="Y100" s="45">
        <f t="shared" si="33"/>
        <v>144.29999999999998</v>
      </c>
      <c r="Z100" s="45">
        <f t="shared" si="45"/>
        <v>120.24999999999999</v>
      </c>
      <c r="AA100" s="45">
        <f t="shared" si="34"/>
        <v>136.79999999999998</v>
      </c>
      <c r="AB100" s="45">
        <f t="shared" si="46"/>
        <v>113.99999999999999</v>
      </c>
    </row>
    <row r="101" spans="1:28" s="50" customFormat="1" ht="21">
      <c r="A101" s="44"/>
      <c r="B101" s="45" t="s">
        <v>345</v>
      </c>
      <c r="C101" s="46" t="s">
        <v>343</v>
      </c>
      <c r="D101" s="45">
        <v>144</v>
      </c>
      <c r="E101" s="47">
        <f t="shared" si="47"/>
        <v>194.4</v>
      </c>
      <c r="F101" s="45">
        <f t="shared" si="35"/>
        <v>148.2</v>
      </c>
      <c r="G101" s="48">
        <f t="shared" si="24"/>
        <v>157.2</v>
      </c>
      <c r="H101" s="49">
        <f t="shared" si="36"/>
        <v>131</v>
      </c>
      <c r="I101" s="45">
        <f t="shared" si="25"/>
        <v>163.2</v>
      </c>
      <c r="J101" s="45">
        <f t="shared" si="37"/>
        <v>136</v>
      </c>
      <c r="K101" s="45">
        <f t="shared" si="26"/>
        <v>152.7</v>
      </c>
      <c r="L101" s="45">
        <f t="shared" si="38"/>
        <v>127.25</v>
      </c>
      <c r="M101" s="45">
        <f t="shared" si="27"/>
        <v>154.2</v>
      </c>
      <c r="N101" s="45">
        <f t="shared" si="39"/>
        <v>128.5</v>
      </c>
      <c r="O101" s="45">
        <f t="shared" si="28"/>
        <v>155.7</v>
      </c>
      <c r="P101" s="45">
        <f t="shared" si="40"/>
        <v>129.75</v>
      </c>
      <c r="Q101" s="45">
        <f t="shared" si="29"/>
        <v>160.2</v>
      </c>
      <c r="R101" s="45">
        <f t="shared" si="41"/>
        <v>133.5</v>
      </c>
      <c r="S101" s="45">
        <f t="shared" si="30"/>
        <v>149.7</v>
      </c>
      <c r="T101" s="45">
        <f t="shared" si="42"/>
        <v>124.75</v>
      </c>
      <c r="U101" s="45">
        <f t="shared" si="31"/>
        <v>158.7</v>
      </c>
      <c r="V101" s="45">
        <f t="shared" si="43"/>
        <v>132.25</v>
      </c>
      <c r="W101" s="45">
        <f t="shared" si="32"/>
        <v>166.2</v>
      </c>
      <c r="X101" s="45">
        <f t="shared" si="44"/>
        <v>138.5</v>
      </c>
      <c r="Y101" s="45">
        <f t="shared" si="33"/>
        <v>170.7</v>
      </c>
      <c r="Z101" s="45">
        <f t="shared" si="45"/>
        <v>142.25</v>
      </c>
      <c r="AA101" s="45">
        <f t="shared" si="34"/>
        <v>161.7</v>
      </c>
      <c r="AB101" s="45">
        <f t="shared" si="46"/>
        <v>134.75</v>
      </c>
    </row>
    <row r="102" spans="1:28" s="50" customFormat="1" ht="21">
      <c r="A102" s="44"/>
      <c r="B102" s="45" t="s">
        <v>346</v>
      </c>
      <c r="C102" s="46" t="s">
        <v>343</v>
      </c>
      <c r="D102" s="45">
        <v>155.4</v>
      </c>
      <c r="E102" s="47">
        <f t="shared" si="47"/>
        <v>209.8</v>
      </c>
      <c r="F102" s="45">
        <f t="shared" si="35"/>
        <v>160.2</v>
      </c>
      <c r="G102" s="48">
        <f t="shared" si="24"/>
        <v>170.1</v>
      </c>
      <c r="H102" s="49">
        <f t="shared" si="36"/>
        <v>141.75</v>
      </c>
      <c r="I102" s="45">
        <f t="shared" si="25"/>
        <v>176.4</v>
      </c>
      <c r="J102" s="45">
        <f t="shared" si="37"/>
        <v>147</v>
      </c>
      <c r="K102" s="45">
        <f t="shared" si="26"/>
        <v>165.29999999999998</v>
      </c>
      <c r="L102" s="45">
        <f t="shared" si="38"/>
        <v>137.75</v>
      </c>
      <c r="M102" s="45">
        <f t="shared" si="27"/>
        <v>166.79999999999998</v>
      </c>
      <c r="N102" s="45">
        <f t="shared" si="39"/>
        <v>139</v>
      </c>
      <c r="O102" s="45">
        <f t="shared" si="28"/>
        <v>168.29999999999998</v>
      </c>
      <c r="P102" s="45">
        <f t="shared" si="40"/>
        <v>140.25</v>
      </c>
      <c r="Q102" s="45">
        <f t="shared" si="29"/>
        <v>173.1</v>
      </c>
      <c r="R102" s="45">
        <f t="shared" si="41"/>
        <v>144.25</v>
      </c>
      <c r="S102" s="45">
        <f t="shared" si="30"/>
        <v>162</v>
      </c>
      <c r="T102" s="45">
        <f t="shared" si="42"/>
        <v>135</v>
      </c>
      <c r="U102" s="45">
        <f t="shared" si="31"/>
        <v>171.6</v>
      </c>
      <c r="V102" s="45">
        <f t="shared" si="43"/>
        <v>143</v>
      </c>
      <c r="W102" s="45">
        <f t="shared" si="32"/>
        <v>179.7</v>
      </c>
      <c r="X102" s="45">
        <f t="shared" si="44"/>
        <v>149.75</v>
      </c>
      <c r="Y102" s="45">
        <f t="shared" si="33"/>
        <v>184.5</v>
      </c>
      <c r="Z102" s="45">
        <f t="shared" si="45"/>
        <v>153.75</v>
      </c>
      <c r="AA102" s="45">
        <f t="shared" si="34"/>
        <v>174.9</v>
      </c>
      <c r="AB102" s="45">
        <f t="shared" si="46"/>
        <v>145.75</v>
      </c>
    </row>
    <row r="103" spans="1:28" s="50" customFormat="1" ht="21">
      <c r="A103" s="44"/>
      <c r="B103" s="45" t="s">
        <v>347</v>
      </c>
      <c r="C103" s="46" t="s">
        <v>343</v>
      </c>
      <c r="D103" s="45">
        <v>172.2</v>
      </c>
      <c r="E103" s="47">
        <f t="shared" si="47"/>
        <v>232.5</v>
      </c>
      <c r="F103" s="45">
        <f t="shared" si="35"/>
        <v>177.6</v>
      </c>
      <c r="G103" s="48">
        <f t="shared" si="24"/>
        <v>188.4</v>
      </c>
      <c r="H103" s="49">
        <f t="shared" si="36"/>
        <v>157</v>
      </c>
      <c r="I103" s="45">
        <f t="shared" si="25"/>
        <v>195.6</v>
      </c>
      <c r="J103" s="45">
        <f t="shared" si="37"/>
        <v>163</v>
      </c>
      <c r="K103" s="45">
        <f t="shared" si="26"/>
        <v>183</v>
      </c>
      <c r="L103" s="45">
        <f t="shared" si="38"/>
        <v>152.5</v>
      </c>
      <c r="M103" s="45">
        <f t="shared" si="27"/>
        <v>184.79999999999998</v>
      </c>
      <c r="N103" s="45">
        <f t="shared" si="39"/>
        <v>154</v>
      </c>
      <c r="O103" s="45">
        <f t="shared" si="28"/>
        <v>186.6</v>
      </c>
      <c r="P103" s="45">
        <f t="shared" si="40"/>
        <v>155.5</v>
      </c>
      <c r="Q103" s="45">
        <f t="shared" si="29"/>
        <v>192</v>
      </c>
      <c r="R103" s="45">
        <f t="shared" si="41"/>
        <v>160</v>
      </c>
      <c r="S103" s="45">
        <f t="shared" si="30"/>
        <v>179.4</v>
      </c>
      <c r="T103" s="45">
        <f t="shared" si="42"/>
        <v>149.5</v>
      </c>
      <c r="U103" s="45">
        <f t="shared" si="31"/>
        <v>190.2</v>
      </c>
      <c r="V103" s="45">
        <f t="shared" si="43"/>
        <v>158.5</v>
      </c>
      <c r="W103" s="45">
        <f t="shared" si="32"/>
        <v>199.2</v>
      </c>
      <c r="X103" s="45">
        <f t="shared" si="44"/>
        <v>166</v>
      </c>
      <c r="Y103" s="45">
        <f t="shared" si="33"/>
        <v>204.29999999999998</v>
      </c>
      <c r="Z103" s="45">
        <f t="shared" si="45"/>
        <v>170.25</v>
      </c>
      <c r="AA103" s="45">
        <f t="shared" si="34"/>
        <v>193.79999999999998</v>
      </c>
      <c r="AB103" s="45">
        <f t="shared" si="46"/>
        <v>161.5</v>
      </c>
    </row>
    <row r="104" spans="1:3" s="50" customFormat="1" ht="15">
      <c r="A104" s="10"/>
      <c r="C104" s="51"/>
    </row>
    <row r="105" spans="1:3" s="50" customFormat="1" ht="15">
      <c r="A105" s="10"/>
      <c r="C105" s="51"/>
    </row>
    <row r="106" spans="1:3" s="50" customFormat="1" ht="15">
      <c r="A106" s="10"/>
      <c r="C106" s="51"/>
    </row>
    <row r="107" spans="1:3" s="50" customFormat="1" ht="15">
      <c r="A107" s="10"/>
      <c r="C107" s="51"/>
    </row>
    <row r="108" spans="1:3" s="50" customFormat="1" ht="15">
      <c r="A108" s="10"/>
      <c r="C108" s="51"/>
    </row>
    <row r="109" spans="1:3" s="50" customFormat="1" ht="15">
      <c r="A109" s="10"/>
      <c r="C109" s="51"/>
    </row>
    <row r="110" spans="1:3" s="50" customFormat="1" ht="15">
      <c r="A110" s="10"/>
      <c r="C110" s="51"/>
    </row>
    <row r="111" spans="1:3" s="50" customFormat="1" ht="15">
      <c r="A111" s="10"/>
      <c r="C111" s="51"/>
    </row>
    <row r="112" spans="1:3" s="50" customFormat="1" ht="15">
      <c r="A112" s="10"/>
      <c r="C112" s="51"/>
    </row>
    <row r="113" spans="1:3" s="50" customFormat="1" ht="15">
      <c r="A113" s="10"/>
      <c r="C113" s="51"/>
    </row>
    <row r="114" spans="1:3" s="50" customFormat="1" ht="15">
      <c r="A114" s="10"/>
      <c r="C114" s="51"/>
    </row>
    <row r="115" spans="1:3" s="50" customFormat="1" ht="15">
      <c r="A115" s="10"/>
      <c r="C115" s="51"/>
    </row>
    <row r="116" spans="1:3" s="50" customFormat="1" ht="15">
      <c r="A116" s="10"/>
      <c r="C116" s="51"/>
    </row>
    <row r="117" spans="1:3" s="50" customFormat="1" ht="15">
      <c r="A117" s="10"/>
      <c r="C117" s="51"/>
    </row>
    <row r="118" spans="1:3" s="50" customFormat="1" ht="15">
      <c r="A118" s="10"/>
      <c r="C118" s="51"/>
    </row>
    <row r="119" spans="1:3" s="50" customFormat="1" ht="15">
      <c r="A119" s="10"/>
      <c r="C119" s="51"/>
    </row>
    <row r="120" spans="1:3" s="50" customFormat="1" ht="15">
      <c r="A120" s="10"/>
      <c r="C120" s="51"/>
    </row>
    <row r="121" spans="1:3" s="50" customFormat="1" ht="15">
      <c r="A121" s="10"/>
      <c r="C121" s="51"/>
    </row>
    <row r="122" spans="1:3" s="50" customFormat="1" ht="15">
      <c r="A122" s="10"/>
      <c r="C122" s="51"/>
    </row>
    <row r="123" spans="1:3" s="50" customFormat="1" ht="15">
      <c r="A123" s="10"/>
      <c r="C123" s="51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42"/>
  <sheetViews>
    <sheetView zoomScalePageLayoutView="0" workbookViewId="0" topLeftCell="B1">
      <pane xSplit="7" ySplit="5" topLeftCell="AV58" activePane="bottomRight" state="frozen"/>
      <selection pane="topLeft" activeCell="B1" sqref="B1"/>
      <selection pane="topRight" activeCell="I1" sqref="I1"/>
      <selection pane="bottomLeft" activeCell="B6" sqref="B6"/>
      <selection pane="bottomRight" activeCell="AV69" sqref="AV69"/>
    </sheetView>
  </sheetViews>
  <sheetFormatPr defaultColWidth="9.140625" defaultRowHeight="15"/>
  <cols>
    <col min="1" max="1" width="1.1484375" style="0" customWidth="1"/>
    <col min="3" max="3" width="0.5625" style="0" customWidth="1"/>
    <col min="4" max="4" width="44.00390625" style="95" customWidth="1"/>
    <col min="5" max="5" width="0.2890625" style="53" customWidth="1"/>
    <col min="6" max="6" width="0.2890625" style="58" customWidth="1"/>
    <col min="7" max="7" width="0.2890625" style="97" customWidth="1"/>
    <col min="8" max="8" width="0.2890625" style="98" customWidth="1"/>
    <col min="9" max="9" width="9.140625" style="99" customWidth="1"/>
    <col min="10" max="10" width="9.140625" style="97" customWidth="1"/>
    <col min="11" max="11" width="9.140625" style="99" customWidth="1"/>
    <col min="12" max="12" width="9.140625" style="54" customWidth="1"/>
    <col min="13" max="13" width="9.140625" style="100" customWidth="1"/>
    <col min="14" max="14" width="9.140625" style="101" customWidth="1"/>
    <col min="15" max="15" width="9.140625" style="94" customWidth="1"/>
    <col min="16" max="16" width="9.140625" style="56" customWidth="1"/>
    <col min="17" max="17" width="9.140625" style="57" customWidth="1"/>
    <col min="18" max="19" width="9.140625" style="58" customWidth="1"/>
    <col min="20" max="20" width="9.140625" style="57" customWidth="1"/>
    <col min="21" max="22" width="9.140625" style="59" customWidth="1"/>
    <col min="23" max="23" width="9.140625" style="57" customWidth="1"/>
    <col min="24" max="24" width="9.140625" style="59" customWidth="1"/>
    <col min="25" max="25" width="9.140625" style="60" customWidth="1"/>
    <col min="26" max="26" width="9.140625" style="57" customWidth="1"/>
    <col min="27" max="28" width="9.140625" style="59" customWidth="1"/>
    <col min="29" max="29" width="9.140625" style="57" customWidth="1"/>
    <col min="30" max="31" width="9.140625" style="59" customWidth="1"/>
    <col min="32" max="32" width="9.140625" style="57" customWidth="1"/>
    <col min="33" max="34" width="9.140625" style="59" customWidth="1"/>
    <col min="35" max="35" width="9.140625" style="57" customWidth="1"/>
    <col min="36" max="37" width="9.140625" style="59" customWidth="1"/>
    <col min="38" max="39" width="9.140625" style="57" customWidth="1"/>
    <col min="40" max="40" width="9.140625" style="59" customWidth="1"/>
    <col min="41" max="41" width="9.140625" style="57" customWidth="1"/>
    <col min="42" max="43" width="9.140625" style="59" customWidth="1"/>
    <col min="44" max="44" width="9.140625" style="57" customWidth="1"/>
    <col min="45" max="46" width="9.140625" style="59" customWidth="1"/>
    <col min="47" max="47" width="9.140625" style="61" customWidth="1"/>
    <col min="48" max="49" width="9.140625" style="62" customWidth="1"/>
    <col min="50" max="50" width="9.140625" style="57" customWidth="1"/>
  </cols>
  <sheetData>
    <row r="1" spans="2:39" ht="15.75" customHeight="1">
      <c r="B1" s="52" t="s">
        <v>348</v>
      </c>
      <c r="O1" s="55"/>
      <c r="AM1" s="59"/>
    </row>
    <row r="2" spans="2:44" ht="15.75" customHeight="1" thickBot="1">
      <c r="B2" t="s">
        <v>349</v>
      </c>
      <c r="M2" s="102" t="s">
        <v>350</v>
      </c>
      <c r="N2" s="103"/>
      <c r="O2" s="55"/>
      <c r="Q2" s="63"/>
      <c r="R2" s="64"/>
      <c r="S2" s="64"/>
      <c r="T2" s="63"/>
      <c r="U2" s="65"/>
      <c r="V2" s="65"/>
      <c r="W2" s="63"/>
      <c r="X2" s="65"/>
      <c r="Y2" s="65"/>
      <c r="Z2" s="63"/>
      <c r="AA2" s="65"/>
      <c r="AB2" s="65"/>
      <c r="AC2" s="63"/>
      <c r="AD2" s="65"/>
      <c r="AE2" s="65"/>
      <c r="AF2" s="63"/>
      <c r="AG2" s="65"/>
      <c r="AH2" s="65"/>
      <c r="AI2" s="63"/>
      <c r="AJ2" s="65"/>
      <c r="AK2" s="65"/>
      <c r="AL2" s="63"/>
      <c r="AM2" s="65"/>
      <c r="AN2" s="65"/>
      <c r="AO2" s="63"/>
      <c r="AP2" s="65"/>
      <c r="AQ2" s="65"/>
      <c r="AR2" s="63"/>
    </row>
    <row r="3" spans="2:50" ht="15.75" customHeight="1" thickBot="1">
      <c r="B3" t="s">
        <v>351</v>
      </c>
      <c r="M3" s="104" t="s">
        <v>352</v>
      </c>
      <c r="N3" s="105"/>
      <c r="O3" s="66"/>
      <c r="P3" s="67"/>
      <c r="Q3" s="68"/>
      <c r="R3" s="69"/>
      <c r="S3" s="70"/>
      <c r="T3" s="71"/>
      <c r="U3" s="72"/>
      <c r="V3" s="73"/>
      <c r="W3" s="71"/>
      <c r="X3" s="72"/>
      <c r="Y3" s="73"/>
      <c r="Z3" s="71"/>
      <c r="AA3" s="72"/>
      <c r="AB3" s="73"/>
      <c r="AC3" s="71"/>
      <c r="AD3" s="72"/>
      <c r="AE3" s="73"/>
      <c r="AF3" s="74"/>
      <c r="AG3" s="72"/>
      <c r="AH3" s="73"/>
      <c r="AI3" s="71"/>
      <c r="AJ3" s="75"/>
      <c r="AK3" s="75"/>
      <c r="AL3" s="75"/>
      <c r="AM3" s="75"/>
      <c r="AN3" s="75"/>
      <c r="AO3" s="75"/>
      <c r="AP3" s="75"/>
      <c r="AQ3" s="76"/>
      <c r="AR3" s="77"/>
      <c r="AS3" s="78"/>
      <c r="AT3" s="76"/>
      <c r="AU3" s="79"/>
      <c r="AV3" s="80"/>
      <c r="AW3" s="81"/>
      <c r="AX3" s="106"/>
    </row>
    <row r="4" spans="7:50" ht="15.75" customHeight="1" thickBot="1">
      <c r="G4" s="107" t="s">
        <v>353</v>
      </c>
      <c r="H4" s="108"/>
      <c r="I4" s="107" t="s">
        <v>354</v>
      </c>
      <c r="J4" s="107" t="s">
        <v>353</v>
      </c>
      <c r="K4" s="107" t="s">
        <v>355</v>
      </c>
      <c r="L4" s="109"/>
      <c r="M4" s="110">
        <v>1.03</v>
      </c>
      <c r="N4" s="111"/>
      <c r="O4" s="66"/>
      <c r="P4" s="67">
        <v>1.01</v>
      </c>
      <c r="Q4" s="68"/>
      <c r="R4" s="82"/>
      <c r="S4" s="83">
        <v>1.03</v>
      </c>
      <c r="T4" s="71"/>
      <c r="U4" s="72"/>
      <c r="V4" s="73">
        <v>1.04</v>
      </c>
      <c r="W4" s="71"/>
      <c r="X4" s="72"/>
      <c r="Y4" s="73">
        <v>1.05</v>
      </c>
      <c r="Z4" s="71"/>
      <c r="AA4" s="72"/>
      <c r="AB4" s="73">
        <v>1.06</v>
      </c>
      <c r="AC4" s="71"/>
      <c r="AD4" s="72"/>
      <c r="AE4" s="73">
        <v>1.07</v>
      </c>
      <c r="AF4" s="74"/>
      <c r="AG4" s="72"/>
      <c r="AH4" s="73">
        <v>1.08</v>
      </c>
      <c r="AI4" s="71"/>
      <c r="AJ4" s="75"/>
      <c r="AK4" s="75">
        <v>0.09</v>
      </c>
      <c r="AL4" s="75"/>
      <c r="AM4" s="75"/>
      <c r="AN4" s="75">
        <v>0.1</v>
      </c>
      <c r="AO4" s="75"/>
      <c r="AP4" s="75"/>
      <c r="AQ4" s="76" t="s">
        <v>356</v>
      </c>
      <c r="AR4" s="77"/>
      <c r="AS4" s="78"/>
      <c r="AT4" s="76" t="s">
        <v>357</v>
      </c>
      <c r="AU4" s="79"/>
      <c r="AV4" s="80"/>
      <c r="AW4" s="81">
        <v>1.15</v>
      </c>
      <c r="AX4" s="79"/>
    </row>
    <row r="5" spans="1:50" ht="15.75" customHeight="1">
      <c r="A5" s="112"/>
      <c r="B5" s="112" t="s">
        <v>27</v>
      </c>
      <c r="C5" s="112" t="s">
        <v>358</v>
      </c>
      <c r="D5" s="214" t="s">
        <v>28</v>
      </c>
      <c r="E5" s="112" t="s">
        <v>359</v>
      </c>
      <c r="F5" s="113"/>
      <c r="G5" s="114" t="s">
        <v>360</v>
      </c>
      <c r="H5" s="115"/>
      <c r="I5" s="96" t="s">
        <v>360</v>
      </c>
      <c r="J5" s="114" t="s">
        <v>361</v>
      </c>
      <c r="K5" s="96" t="s">
        <v>361</v>
      </c>
      <c r="L5" s="116"/>
      <c r="M5" s="117" t="s">
        <v>362</v>
      </c>
      <c r="N5" s="118" t="s">
        <v>363</v>
      </c>
      <c r="O5" s="119" t="s">
        <v>362</v>
      </c>
      <c r="P5" s="120" t="s">
        <v>363</v>
      </c>
      <c r="Q5" s="121"/>
      <c r="R5" s="119" t="s">
        <v>362</v>
      </c>
      <c r="S5" s="120" t="s">
        <v>363</v>
      </c>
      <c r="T5" s="122"/>
      <c r="U5" s="119" t="s">
        <v>362</v>
      </c>
      <c r="V5" s="120" t="s">
        <v>363</v>
      </c>
      <c r="W5" s="122"/>
      <c r="X5" s="119" t="s">
        <v>362</v>
      </c>
      <c r="Y5" s="120" t="s">
        <v>363</v>
      </c>
      <c r="Z5" s="122"/>
      <c r="AA5" s="119" t="s">
        <v>362</v>
      </c>
      <c r="AB5" s="120" t="s">
        <v>363</v>
      </c>
      <c r="AC5" s="122"/>
      <c r="AD5" s="119" t="s">
        <v>362</v>
      </c>
      <c r="AE5" s="120" t="s">
        <v>363</v>
      </c>
      <c r="AF5" s="122"/>
      <c r="AG5" s="119" t="s">
        <v>362</v>
      </c>
      <c r="AH5" s="120" t="s">
        <v>363</v>
      </c>
      <c r="AI5" s="123"/>
      <c r="AJ5" s="124" t="s">
        <v>362</v>
      </c>
      <c r="AK5" s="125" t="s">
        <v>363</v>
      </c>
      <c r="AL5" s="126"/>
      <c r="AM5" s="124" t="s">
        <v>362</v>
      </c>
      <c r="AN5" s="125" t="s">
        <v>363</v>
      </c>
      <c r="AO5" s="126"/>
      <c r="AP5" s="124" t="s">
        <v>362</v>
      </c>
      <c r="AQ5" s="125" t="s">
        <v>363</v>
      </c>
      <c r="AR5" s="126"/>
      <c r="AS5" s="124" t="s">
        <v>362</v>
      </c>
      <c r="AT5" s="125" t="s">
        <v>363</v>
      </c>
      <c r="AU5" s="127"/>
      <c r="AV5" s="124" t="s">
        <v>362</v>
      </c>
      <c r="AW5" s="125" t="s">
        <v>363</v>
      </c>
      <c r="AX5" s="127"/>
    </row>
    <row r="6" spans="1:50" ht="15.75" customHeight="1">
      <c r="A6" s="112"/>
      <c r="B6" s="112"/>
      <c r="C6" s="112"/>
      <c r="D6" s="214"/>
      <c r="E6" s="112"/>
      <c r="F6" s="113"/>
      <c r="G6" s="114"/>
      <c r="H6" s="115"/>
      <c r="I6" s="128"/>
      <c r="J6" s="114"/>
      <c r="K6" s="128"/>
      <c r="L6" s="129"/>
      <c r="M6" s="130"/>
      <c r="N6" s="131"/>
      <c r="O6" s="132"/>
      <c r="P6" s="133"/>
      <c r="Q6" s="134"/>
      <c r="R6" s="135"/>
      <c r="S6" s="135"/>
      <c r="T6" s="134"/>
      <c r="U6" s="91"/>
      <c r="V6" s="91"/>
      <c r="W6" s="134"/>
      <c r="X6" s="91"/>
      <c r="Y6" s="136"/>
      <c r="Z6" s="134"/>
      <c r="AA6" s="137"/>
      <c r="AB6" s="137"/>
      <c r="AC6" s="138"/>
      <c r="AD6" s="137"/>
      <c r="AE6" s="137"/>
      <c r="AF6" s="138"/>
      <c r="AG6" s="137"/>
      <c r="AH6" s="137"/>
      <c r="AI6" s="134"/>
      <c r="AJ6" s="86"/>
      <c r="AK6" s="86"/>
      <c r="AL6" s="139"/>
      <c r="AM6" s="86"/>
      <c r="AN6" s="86"/>
      <c r="AO6" s="139"/>
      <c r="AP6" s="86"/>
      <c r="AQ6" s="86"/>
      <c r="AR6" s="139"/>
      <c r="AS6" s="87"/>
      <c r="AT6" s="87"/>
      <c r="AU6" s="140"/>
      <c r="AV6" s="88"/>
      <c r="AW6" s="88"/>
      <c r="AX6" s="141"/>
    </row>
    <row r="7" spans="1:50" ht="15.75" customHeight="1">
      <c r="A7" s="142"/>
      <c r="B7" s="143">
        <v>488</v>
      </c>
      <c r="C7" s="143" t="s">
        <v>364</v>
      </c>
      <c r="D7" s="215" t="s">
        <v>365</v>
      </c>
      <c r="E7" s="144"/>
      <c r="F7" s="145">
        <v>41.5</v>
      </c>
      <c r="G7" s="146">
        <f>F7*1.2</f>
        <v>49.8</v>
      </c>
      <c r="H7" s="89">
        <v>39.25</v>
      </c>
      <c r="I7" s="147">
        <f>H7*1.2</f>
        <v>47.1</v>
      </c>
      <c r="J7" s="146">
        <f>CEILING(G7*1.35,0.05)</f>
        <v>67.25</v>
      </c>
      <c r="K7" s="145">
        <f>CEILING(I7*1.35,0.05)</f>
        <v>63.6</v>
      </c>
      <c r="L7" s="148">
        <f>G7/I7</f>
        <v>1.0573248407643312</v>
      </c>
      <c r="M7" s="149">
        <f>CEILING(F7*1.03,0.05)</f>
        <v>42.75</v>
      </c>
      <c r="N7" s="150">
        <f>M7*1.2</f>
        <v>51.3</v>
      </c>
      <c r="O7" s="89">
        <f>CEILING(N7/1.2*1.01,0.05)</f>
        <v>43.2</v>
      </c>
      <c r="P7" s="90">
        <f>O7*1.2</f>
        <v>51.84</v>
      </c>
      <c r="Q7" s="134">
        <f>P7/N7</f>
        <v>1.0105263157894737</v>
      </c>
      <c r="R7" s="90">
        <f>CEILING(N7/1.2*1.03,0.05)</f>
        <v>44.050000000000004</v>
      </c>
      <c r="S7" s="135">
        <f>R7*1.2</f>
        <v>52.86000000000001</v>
      </c>
      <c r="T7" s="134">
        <f>S7/N7</f>
        <v>1.0304093567251464</v>
      </c>
      <c r="U7" s="90">
        <f>CEILING(N7/1.2*1.04,0.05)</f>
        <v>44.5</v>
      </c>
      <c r="V7" s="91">
        <f>U7*1.2</f>
        <v>53.4</v>
      </c>
      <c r="W7" s="134">
        <f>V7/N7</f>
        <v>1.04093567251462</v>
      </c>
      <c r="X7" s="90">
        <f>CEILING(N7/1.2*1.05,0.05)</f>
        <v>44.900000000000006</v>
      </c>
      <c r="Y7" s="136">
        <f>X7*1.2</f>
        <v>53.88</v>
      </c>
      <c r="Z7" s="134">
        <f>Y7/N7</f>
        <v>1.0502923976608187</v>
      </c>
      <c r="AA7" s="90">
        <f>CEILING(N7/1.2*1.06,0.05)</f>
        <v>45.35</v>
      </c>
      <c r="AB7" s="91">
        <f>AA7*1.2</f>
        <v>54.42</v>
      </c>
      <c r="AC7" s="134">
        <f>AB7/N7</f>
        <v>1.0608187134502924</v>
      </c>
      <c r="AD7" s="90">
        <f>CEILING(N7/1.2*1.07,0.05)</f>
        <v>45.75</v>
      </c>
      <c r="AE7" s="91">
        <f>AD7*1.2</f>
        <v>54.9</v>
      </c>
      <c r="AF7" s="134">
        <f>AE7/N7</f>
        <v>1.0701754385964912</v>
      </c>
      <c r="AG7" s="90">
        <f>CEILING(N7/1.2*1.08,0.05)</f>
        <v>46.2</v>
      </c>
      <c r="AH7" s="91">
        <f aca="true" t="shared" si="0" ref="AH7:AH74">AG7*1.2</f>
        <v>55.440000000000005</v>
      </c>
      <c r="AI7" s="134">
        <f>AH7/N7</f>
        <v>1.0807017543859652</v>
      </c>
      <c r="AJ7" s="90">
        <f>CEILING(N7/1.2*1.09,0.05)</f>
        <v>46.6</v>
      </c>
      <c r="AK7" s="91">
        <f aca="true" t="shared" si="1" ref="AK7:AK74">AJ7*1.2</f>
        <v>55.92</v>
      </c>
      <c r="AL7" s="151">
        <f>AK7/N7</f>
        <v>1.0900584795321637</v>
      </c>
      <c r="AM7" s="90">
        <f>CEILING(N7/1.2*1.1,0.05)</f>
        <v>47.050000000000004</v>
      </c>
      <c r="AN7" s="91">
        <f>AM7*1.2</f>
        <v>56.46</v>
      </c>
      <c r="AO7" s="151">
        <f>AN7/N7</f>
        <v>1.1005847953216374</v>
      </c>
      <c r="AP7" s="90">
        <f>CEILING(N7/1.2*1.11,0.05)</f>
        <v>47.5</v>
      </c>
      <c r="AQ7" s="91">
        <f>AP7*1.2</f>
        <v>57</v>
      </c>
      <c r="AR7" s="134">
        <f>AQ7/N7</f>
        <v>1.1111111111111112</v>
      </c>
      <c r="AS7" s="90">
        <f>CEILING(N7/1.2*1.12,0.05)</f>
        <v>47.900000000000006</v>
      </c>
      <c r="AT7" s="92">
        <f>AS7*1.2</f>
        <v>57.480000000000004</v>
      </c>
      <c r="AU7" s="152">
        <f>AT7/N7</f>
        <v>1.1204678362573102</v>
      </c>
      <c r="AV7" s="90">
        <f>CEILING(N7/1.2*1.15,0.05)</f>
        <v>49.2</v>
      </c>
      <c r="AW7" s="93">
        <f aca="true" t="shared" si="2" ref="AW7:AW74">AV7*1.2</f>
        <v>59.04</v>
      </c>
      <c r="AX7" s="153">
        <f>AW7/N7</f>
        <v>1.1508771929824562</v>
      </c>
    </row>
    <row r="8" spans="1:50" ht="15.75" customHeight="1">
      <c r="A8" s="142"/>
      <c r="B8" s="143">
        <v>3324</v>
      </c>
      <c r="C8" s="143"/>
      <c r="D8" s="216" t="s">
        <v>366</v>
      </c>
      <c r="E8" s="154"/>
      <c r="F8" s="145">
        <v>46.25</v>
      </c>
      <c r="G8" s="146">
        <f aca="true" t="shared" si="3" ref="G8:G71">F8*1.2</f>
        <v>55.5</v>
      </c>
      <c r="H8" s="155">
        <f>I8/1.2</f>
        <v>43.75</v>
      </c>
      <c r="I8" s="156">
        <v>52.5</v>
      </c>
      <c r="J8" s="146">
        <f>CEILING(G8*1.35,0.05)</f>
        <v>74.95</v>
      </c>
      <c r="K8" s="145">
        <f aca="true" t="shared" si="4" ref="K8:K71">CEILING(I8*1.35,0.05)</f>
        <v>70.9</v>
      </c>
      <c r="L8" s="148">
        <f aca="true" t="shared" si="5" ref="L8:L71">G8/I8</f>
        <v>1.0571428571428572</v>
      </c>
      <c r="M8" s="149">
        <f aca="true" t="shared" si="6" ref="M8:M71">CEILING(F8*1.03,0.05)</f>
        <v>47.650000000000006</v>
      </c>
      <c r="N8" s="150">
        <f aca="true" t="shared" si="7" ref="N8:N71">M8*1.2</f>
        <v>57.18000000000001</v>
      </c>
      <c r="O8" s="89">
        <f aca="true" t="shared" si="8" ref="O8:O71">CEILING(N8/1.2*1.01,0.05)</f>
        <v>48.150000000000006</v>
      </c>
      <c r="P8" s="90">
        <f aca="true" t="shared" si="9" ref="P8:P75">O8*1.2</f>
        <v>57.78</v>
      </c>
      <c r="Q8" s="134">
        <f aca="true" t="shared" si="10" ref="Q8:Q71">P8/N8</f>
        <v>1.0104931794333682</v>
      </c>
      <c r="R8" s="90">
        <f aca="true" t="shared" si="11" ref="R8:R71">CEILING(N8/1.2*1.03,0.05)</f>
        <v>49.1</v>
      </c>
      <c r="S8" s="135">
        <f aca="true" t="shared" si="12" ref="S8:S71">R8*1.2</f>
        <v>58.92</v>
      </c>
      <c r="T8" s="134">
        <f aca="true" t="shared" si="13" ref="T8:T71">S8/N8</f>
        <v>1.030430220356768</v>
      </c>
      <c r="U8" s="90">
        <f aca="true" t="shared" si="14" ref="U8:U71">CEILING(N8/1.2*1.04,0.05)</f>
        <v>49.6</v>
      </c>
      <c r="V8" s="91">
        <f aca="true" t="shared" si="15" ref="V8:V71">U8*1.2</f>
        <v>59.519999999999996</v>
      </c>
      <c r="W8" s="134">
        <f aca="true" t="shared" si="16" ref="W8:W71">V8/N8</f>
        <v>1.0409233997901362</v>
      </c>
      <c r="X8" s="90">
        <f aca="true" t="shared" si="17" ref="X8:X71">CEILING(N8/1.2*1.05,0.05)</f>
        <v>50.050000000000004</v>
      </c>
      <c r="Y8" s="136">
        <f aca="true" t="shared" si="18" ref="Y8:Y71">X8*1.2</f>
        <v>60.06</v>
      </c>
      <c r="Z8" s="134">
        <f aca="true" t="shared" si="19" ref="Z8:Z71">Y8/N8</f>
        <v>1.0503672612801678</v>
      </c>
      <c r="AA8" s="90">
        <f aca="true" t="shared" si="20" ref="AA8:AA71">CEILING(N8/1.2*1.06,0.05)</f>
        <v>50.550000000000004</v>
      </c>
      <c r="AB8" s="91">
        <f aca="true" t="shared" si="21" ref="AB8:AB71">AA8*1.2</f>
        <v>60.660000000000004</v>
      </c>
      <c r="AC8" s="134">
        <f aca="true" t="shared" si="22" ref="AC8:AC71">AB8/N8</f>
        <v>1.0608604407135362</v>
      </c>
      <c r="AD8" s="90">
        <f aca="true" t="shared" si="23" ref="AD8:AD71">CEILING(N8/1.2*1.07,0.05)</f>
        <v>51</v>
      </c>
      <c r="AE8" s="91">
        <f aca="true" t="shared" si="24" ref="AE8:AE71">AD8*1.2</f>
        <v>61.199999999999996</v>
      </c>
      <c r="AF8" s="134">
        <f aca="true" t="shared" si="25" ref="AF8:AF71">AE8/N8</f>
        <v>1.0703043022035674</v>
      </c>
      <c r="AG8" s="90">
        <f aca="true" t="shared" si="26" ref="AG8:AG71">CEILING(N8/1.2*1.08,0.05)</f>
        <v>51.5</v>
      </c>
      <c r="AH8" s="91">
        <f t="shared" si="0"/>
        <v>61.8</v>
      </c>
      <c r="AI8" s="134">
        <f aca="true" t="shared" si="27" ref="AI8:AI71">AH8/N8</f>
        <v>1.080797481636936</v>
      </c>
      <c r="AJ8" s="90">
        <f aca="true" t="shared" si="28" ref="AJ8:AJ71">CEILING(N8/1.2*1.09,0.05)</f>
        <v>51.95</v>
      </c>
      <c r="AK8" s="91">
        <f t="shared" si="1"/>
        <v>62.34</v>
      </c>
      <c r="AL8" s="151">
        <f aca="true" t="shared" si="29" ref="AL8:AL71">AK8/N8</f>
        <v>1.0902413431269673</v>
      </c>
      <c r="AM8" s="90">
        <f aca="true" t="shared" si="30" ref="AM8:AM71">CEILING(N8/1.2*1.1,0.05)</f>
        <v>52.45</v>
      </c>
      <c r="AN8" s="91">
        <f aca="true" t="shared" si="31" ref="AN8:AN71">AM8*1.2</f>
        <v>62.94</v>
      </c>
      <c r="AO8" s="151">
        <f aca="true" t="shared" si="32" ref="AO8:AO71">AN8/N8</f>
        <v>1.1007345225603355</v>
      </c>
      <c r="AP8" s="90">
        <f aca="true" t="shared" si="33" ref="AP8:AP71">CEILING(N8/1.2*1.11,0.05)</f>
        <v>52.900000000000006</v>
      </c>
      <c r="AQ8" s="91">
        <f aca="true" t="shared" si="34" ref="AQ8:AQ71">AP8*1.2</f>
        <v>63.480000000000004</v>
      </c>
      <c r="AR8" s="134">
        <f aca="true" t="shared" si="35" ref="AR8:AR71">AQ8/N8</f>
        <v>1.1101783840503672</v>
      </c>
      <c r="AS8" s="90">
        <f aca="true" t="shared" si="36" ref="AS8:AS71">CEILING(N8/1.2*1.12,0.05)</f>
        <v>53.400000000000006</v>
      </c>
      <c r="AT8" s="92">
        <f aca="true" t="shared" si="37" ref="AT8:AT71">AS8*1.2</f>
        <v>64.08</v>
      </c>
      <c r="AU8" s="152">
        <f aca="true" t="shared" si="38" ref="AU8:AU71">AT8/N8</f>
        <v>1.1206715634837354</v>
      </c>
      <c r="AV8" s="90">
        <f aca="true" t="shared" si="39" ref="AV8:AV71">CEILING(N8/1.2*1.15,0.05)</f>
        <v>54.800000000000004</v>
      </c>
      <c r="AW8" s="93">
        <f t="shared" si="2"/>
        <v>65.76</v>
      </c>
      <c r="AX8" s="153">
        <f aca="true" t="shared" si="40" ref="AX8:AX71">AW8/N8</f>
        <v>1.1500524658971667</v>
      </c>
    </row>
    <row r="9" spans="1:50" ht="15.75" customHeight="1">
      <c r="A9" s="157"/>
      <c r="B9" s="85">
        <v>6641</v>
      </c>
      <c r="C9" s="85" t="s">
        <v>367</v>
      </c>
      <c r="D9" s="217" t="s">
        <v>368</v>
      </c>
      <c r="E9" s="154"/>
      <c r="F9" s="145">
        <v>221.25</v>
      </c>
      <c r="G9" s="146">
        <f t="shared" si="3"/>
        <v>265.5</v>
      </c>
      <c r="H9" s="89">
        <f>H52+H53+H54+8.5</f>
        <v>208.75</v>
      </c>
      <c r="I9" s="147">
        <f aca="true" t="shared" si="41" ref="I9:I27">H9*1.2</f>
        <v>250.5</v>
      </c>
      <c r="J9" s="146">
        <f>CEILING(G9*1.35,0.05)</f>
        <v>358.45000000000005</v>
      </c>
      <c r="K9" s="145">
        <f t="shared" si="4"/>
        <v>338.20000000000005</v>
      </c>
      <c r="L9" s="148">
        <f t="shared" si="5"/>
        <v>1.0598802395209581</v>
      </c>
      <c r="M9" s="149">
        <f t="shared" si="6"/>
        <v>227.9</v>
      </c>
      <c r="N9" s="150">
        <f t="shared" si="7"/>
        <v>273.48</v>
      </c>
      <c r="O9" s="89">
        <f t="shared" si="8"/>
        <v>230.20000000000002</v>
      </c>
      <c r="P9" s="90">
        <f t="shared" si="9"/>
        <v>276.24</v>
      </c>
      <c r="Q9" s="134">
        <f t="shared" si="10"/>
        <v>1.0100921456779288</v>
      </c>
      <c r="R9" s="90">
        <f t="shared" si="11"/>
        <v>234.75</v>
      </c>
      <c r="S9" s="135">
        <f t="shared" si="12"/>
        <v>281.7</v>
      </c>
      <c r="T9" s="134">
        <f t="shared" si="13"/>
        <v>1.0300570425625273</v>
      </c>
      <c r="U9" s="90">
        <f t="shared" si="14"/>
        <v>237.05</v>
      </c>
      <c r="V9" s="91">
        <f t="shared" si="15"/>
        <v>284.46</v>
      </c>
      <c r="W9" s="134">
        <f t="shared" si="16"/>
        <v>1.040149188240456</v>
      </c>
      <c r="X9" s="90">
        <f t="shared" si="17"/>
        <v>239.3</v>
      </c>
      <c r="Y9" s="136">
        <f t="shared" si="18"/>
        <v>287.16</v>
      </c>
      <c r="Z9" s="134">
        <f t="shared" si="19"/>
        <v>1.050021939447126</v>
      </c>
      <c r="AA9" s="90">
        <f t="shared" si="20"/>
        <v>241.60000000000002</v>
      </c>
      <c r="AB9" s="91">
        <f t="shared" si="21"/>
        <v>289.92</v>
      </c>
      <c r="AC9" s="134">
        <f t="shared" si="22"/>
        <v>1.0601140851250548</v>
      </c>
      <c r="AD9" s="90">
        <f t="shared" si="23"/>
        <v>243.9</v>
      </c>
      <c r="AE9" s="91">
        <f t="shared" si="24"/>
        <v>292.68</v>
      </c>
      <c r="AF9" s="134">
        <f t="shared" si="25"/>
        <v>1.0702062308029838</v>
      </c>
      <c r="AG9" s="90">
        <f t="shared" si="26"/>
        <v>246.15</v>
      </c>
      <c r="AH9" s="91">
        <f t="shared" si="0"/>
        <v>295.38</v>
      </c>
      <c r="AI9" s="134">
        <f t="shared" si="27"/>
        <v>1.0800789820096532</v>
      </c>
      <c r="AJ9" s="90">
        <f t="shared" si="28"/>
        <v>248.45000000000002</v>
      </c>
      <c r="AK9" s="91">
        <f t="shared" si="1"/>
        <v>298.14</v>
      </c>
      <c r="AL9" s="151">
        <f t="shared" si="29"/>
        <v>1.090171127687582</v>
      </c>
      <c r="AM9" s="90">
        <f t="shared" si="30"/>
        <v>250.70000000000002</v>
      </c>
      <c r="AN9" s="91">
        <f t="shared" si="31"/>
        <v>300.84000000000003</v>
      </c>
      <c r="AO9" s="151">
        <f t="shared" si="32"/>
        <v>1.100043878894252</v>
      </c>
      <c r="AP9" s="90">
        <f t="shared" si="33"/>
        <v>253</v>
      </c>
      <c r="AQ9" s="91">
        <f t="shared" si="34"/>
        <v>303.59999999999997</v>
      </c>
      <c r="AR9" s="134">
        <f t="shared" si="35"/>
        <v>1.1101360245721805</v>
      </c>
      <c r="AS9" s="90">
        <f t="shared" si="36"/>
        <v>255.25</v>
      </c>
      <c r="AT9" s="92">
        <f t="shared" si="37"/>
        <v>306.3</v>
      </c>
      <c r="AU9" s="152">
        <f t="shared" si="38"/>
        <v>1.1200087757788504</v>
      </c>
      <c r="AV9" s="90">
        <f t="shared" si="39"/>
        <v>262.1</v>
      </c>
      <c r="AW9" s="93">
        <f t="shared" si="2"/>
        <v>314.52000000000004</v>
      </c>
      <c r="AX9" s="153">
        <f t="shared" si="40"/>
        <v>1.1500658183413779</v>
      </c>
    </row>
    <row r="10" spans="1:50" ht="15.75" customHeight="1">
      <c r="A10" s="157"/>
      <c r="B10" s="85">
        <v>10321</v>
      </c>
      <c r="C10" s="85" t="s">
        <v>369</v>
      </c>
      <c r="D10" s="217" t="s">
        <v>370</v>
      </c>
      <c r="E10" s="154"/>
      <c r="F10" s="145">
        <v>154.75</v>
      </c>
      <c r="G10" s="146">
        <f t="shared" si="3"/>
        <v>185.7</v>
      </c>
      <c r="H10" s="89">
        <f>H46+H47+H48+8.5</f>
        <v>146</v>
      </c>
      <c r="I10" s="147">
        <f t="shared" si="41"/>
        <v>175.2</v>
      </c>
      <c r="J10" s="146">
        <f aca="true" t="shared" si="42" ref="J10:J73">CEILING(G10*1.35,0.05)</f>
        <v>250.70000000000002</v>
      </c>
      <c r="K10" s="145">
        <f t="shared" si="4"/>
        <v>236.55</v>
      </c>
      <c r="L10" s="148">
        <f t="shared" si="5"/>
        <v>1.0599315068493151</v>
      </c>
      <c r="M10" s="149">
        <f t="shared" si="6"/>
        <v>159.4</v>
      </c>
      <c r="N10" s="150">
        <f t="shared" si="7"/>
        <v>191.28</v>
      </c>
      <c r="O10" s="89">
        <f t="shared" si="8"/>
        <v>161</v>
      </c>
      <c r="P10" s="90">
        <f t="shared" si="9"/>
        <v>193.2</v>
      </c>
      <c r="Q10" s="134">
        <f t="shared" si="10"/>
        <v>1.0100376411543286</v>
      </c>
      <c r="R10" s="90">
        <f t="shared" si="11"/>
        <v>164.20000000000002</v>
      </c>
      <c r="S10" s="135">
        <f t="shared" si="12"/>
        <v>197.04000000000002</v>
      </c>
      <c r="T10" s="134">
        <f t="shared" si="13"/>
        <v>1.0301129234629862</v>
      </c>
      <c r="U10" s="90">
        <f t="shared" si="14"/>
        <v>165.8</v>
      </c>
      <c r="V10" s="91">
        <f t="shared" si="15"/>
        <v>198.96</v>
      </c>
      <c r="W10" s="134">
        <f t="shared" si="16"/>
        <v>1.040150564617315</v>
      </c>
      <c r="X10" s="90">
        <f t="shared" si="17"/>
        <v>167.4</v>
      </c>
      <c r="Y10" s="136">
        <f t="shared" si="18"/>
        <v>200.88</v>
      </c>
      <c r="Z10" s="134">
        <f t="shared" si="19"/>
        <v>1.0501882057716436</v>
      </c>
      <c r="AA10" s="90">
        <f t="shared" si="20"/>
        <v>169</v>
      </c>
      <c r="AB10" s="91">
        <f t="shared" si="21"/>
        <v>202.79999999999998</v>
      </c>
      <c r="AC10" s="134">
        <f t="shared" si="22"/>
        <v>1.0602258469259722</v>
      </c>
      <c r="AD10" s="90">
        <f t="shared" si="23"/>
        <v>170.60000000000002</v>
      </c>
      <c r="AE10" s="91">
        <f t="shared" si="24"/>
        <v>204.72000000000003</v>
      </c>
      <c r="AF10" s="134">
        <f t="shared" si="25"/>
        <v>1.0702634880803013</v>
      </c>
      <c r="AG10" s="90">
        <f t="shared" si="26"/>
        <v>172.20000000000002</v>
      </c>
      <c r="AH10" s="91">
        <f t="shared" si="0"/>
        <v>206.64000000000001</v>
      </c>
      <c r="AI10" s="134">
        <f t="shared" si="27"/>
        <v>1.0803011292346298</v>
      </c>
      <c r="AJ10" s="90">
        <f t="shared" si="28"/>
        <v>173.75</v>
      </c>
      <c r="AK10" s="91">
        <f t="shared" si="1"/>
        <v>208.5</v>
      </c>
      <c r="AL10" s="151">
        <f t="shared" si="29"/>
        <v>1.0900250941028857</v>
      </c>
      <c r="AM10" s="90">
        <f t="shared" si="30"/>
        <v>175.35000000000002</v>
      </c>
      <c r="AN10" s="91">
        <f t="shared" si="31"/>
        <v>210.42000000000002</v>
      </c>
      <c r="AO10" s="151">
        <f t="shared" si="32"/>
        <v>1.1000627352572145</v>
      </c>
      <c r="AP10" s="90">
        <f t="shared" si="33"/>
        <v>176.95000000000002</v>
      </c>
      <c r="AQ10" s="91">
        <f t="shared" si="34"/>
        <v>212.34</v>
      </c>
      <c r="AR10" s="134">
        <f t="shared" si="35"/>
        <v>1.1101003764115434</v>
      </c>
      <c r="AS10" s="90">
        <f t="shared" si="36"/>
        <v>178.55</v>
      </c>
      <c r="AT10" s="92">
        <f t="shared" si="37"/>
        <v>214.26000000000002</v>
      </c>
      <c r="AU10" s="152">
        <f t="shared" si="38"/>
        <v>1.1201380175658722</v>
      </c>
      <c r="AV10" s="90">
        <f t="shared" si="39"/>
        <v>183.35000000000002</v>
      </c>
      <c r="AW10" s="93">
        <f t="shared" si="2"/>
        <v>220.02</v>
      </c>
      <c r="AX10" s="153">
        <f t="shared" si="40"/>
        <v>1.1502509410288582</v>
      </c>
    </row>
    <row r="11" spans="1:50" ht="15.75" customHeight="1">
      <c r="A11" s="157"/>
      <c r="B11" s="158">
        <v>1068</v>
      </c>
      <c r="C11" s="158"/>
      <c r="D11" s="217" t="s">
        <v>371</v>
      </c>
      <c r="E11" s="154"/>
      <c r="F11" s="145">
        <v>122</v>
      </c>
      <c r="G11" s="146">
        <f t="shared" si="3"/>
        <v>146.4</v>
      </c>
      <c r="H11" s="89">
        <f>H89+H90+H91+8.5</f>
        <v>115</v>
      </c>
      <c r="I11" s="147">
        <f t="shared" si="41"/>
        <v>138</v>
      </c>
      <c r="J11" s="146">
        <f t="shared" si="42"/>
        <v>197.65</v>
      </c>
      <c r="K11" s="145">
        <f t="shared" si="4"/>
        <v>186.3</v>
      </c>
      <c r="L11" s="148">
        <f t="shared" si="5"/>
        <v>1.0608695652173914</v>
      </c>
      <c r="M11" s="149">
        <f t="shared" si="6"/>
        <v>125.7</v>
      </c>
      <c r="N11" s="150">
        <f t="shared" si="7"/>
        <v>150.84</v>
      </c>
      <c r="O11" s="89">
        <f t="shared" si="8"/>
        <v>127</v>
      </c>
      <c r="P11" s="90">
        <f t="shared" si="9"/>
        <v>152.4</v>
      </c>
      <c r="Q11" s="134">
        <f t="shared" si="10"/>
        <v>1.0103420843277646</v>
      </c>
      <c r="R11" s="90">
        <f t="shared" si="11"/>
        <v>129.5</v>
      </c>
      <c r="S11" s="135">
        <f t="shared" si="12"/>
        <v>155.4</v>
      </c>
      <c r="T11" s="134">
        <f t="shared" si="13"/>
        <v>1.030230708035004</v>
      </c>
      <c r="U11" s="90">
        <f t="shared" si="14"/>
        <v>130.75</v>
      </c>
      <c r="V11" s="91">
        <f t="shared" si="15"/>
        <v>156.9</v>
      </c>
      <c r="W11" s="134">
        <f t="shared" si="16"/>
        <v>1.0401750198886237</v>
      </c>
      <c r="X11" s="90">
        <f t="shared" si="17"/>
        <v>132</v>
      </c>
      <c r="Y11" s="136">
        <f t="shared" si="18"/>
        <v>158.4</v>
      </c>
      <c r="Z11" s="134">
        <f t="shared" si="19"/>
        <v>1.0501193317422435</v>
      </c>
      <c r="AA11" s="90">
        <f t="shared" si="20"/>
        <v>133.25</v>
      </c>
      <c r="AB11" s="91">
        <f t="shared" si="21"/>
        <v>159.9</v>
      </c>
      <c r="AC11" s="134">
        <f t="shared" si="22"/>
        <v>1.0600636435958632</v>
      </c>
      <c r="AD11" s="90">
        <f t="shared" si="23"/>
        <v>134.5</v>
      </c>
      <c r="AE11" s="91">
        <f t="shared" si="24"/>
        <v>161.4</v>
      </c>
      <c r="AF11" s="134">
        <f t="shared" si="25"/>
        <v>1.070007955449483</v>
      </c>
      <c r="AG11" s="90">
        <f t="shared" si="26"/>
        <v>135.8</v>
      </c>
      <c r="AH11" s="91">
        <f t="shared" si="0"/>
        <v>162.96</v>
      </c>
      <c r="AI11" s="134">
        <f t="shared" si="27"/>
        <v>1.0803500397772474</v>
      </c>
      <c r="AJ11" s="90">
        <f t="shared" si="28"/>
        <v>137.05</v>
      </c>
      <c r="AK11" s="91">
        <f t="shared" si="1"/>
        <v>164.46</v>
      </c>
      <c r="AL11" s="151">
        <f t="shared" si="29"/>
        <v>1.0902943516308672</v>
      </c>
      <c r="AM11" s="90">
        <f t="shared" si="30"/>
        <v>138.3</v>
      </c>
      <c r="AN11" s="91">
        <f t="shared" si="31"/>
        <v>165.96</v>
      </c>
      <c r="AO11" s="151">
        <f t="shared" si="32"/>
        <v>1.100238663484487</v>
      </c>
      <c r="AP11" s="90">
        <f t="shared" si="33"/>
        <v>139.55</v>
      </c>
      <c r="AQ11" s="91">
        <f t="shared" si="34"/>
        <v>167.46</v>
      </c>
      <c r="AR11" s="134">
        <f t="shared" si="35"/>
        <v>1.1101829753381067</v>
      </c>
      <c r="AS11" s="90">
        <f t="shared" si="36"/>
        <v>140.8</v>
      </c>
      <c r="AT11" s="92">
        <f t="shared" si="37"/>
        <v>168.96</v>
      </c>
      <c r="AU11" s="152">
        <f t="shared" si="38"/>
        <v>1.1201272871917263</v>
      </c>
      <c r="AV11" s="90">
        <f t="shared" si="39"/>
        <v>144.6</v>
      </c>
      <c r="AW11" s="93">
        <f t="shared" si="2"/>
        <v>173.51999999999998</v>
      </c>
      <c r="AX11" s="153">
        <f t="shared" si="40"/>
        <v>1.1503579952267302</v>
      </c>
    </row>
    <row r="12" spans="1:50" s="59" customFormat="1" ht="24.75" customHeight="1">
      <c r="A12" s="159"/>
      <c r="B12" s="158">
        <v>1067</v>
      </c>
      <c r="C12" s="158" t="s">
        <v>372</v>
      </c>
      <c r="D12" s="218" t="s">
        <v>373</v>
      </c>
      <c r="E12" s="154"/>
      <c r="F12" s="145">
        <v>156.25</v>
      </c>
      <c r="G12" s="146">
        <f t="shared" si="3"/>
        <v>187.5</v>
      </c>
      <c r="H12" s="160">
        <f>I12/1.2</f>
        <v>147.5</v>
      </c>
      <c r="I12" s="161">
        <f>I55+I56+I57+10.2</f>
        <v>177</v>
      </c>
      <c r="J12" s="146">
        <f t="shared" si="42"/>
        <v>253.15</v>
      </c>
      <c r="K12" s="145">
        <f t="shared" si="4"/>
        <v>238.95000000000002</v>
      </c>
      <c r="L12" s="148">
        <f t="shared" si="5"/>
        <v>1.0593220338983051</v>
      </c>
      <c r="M12" s="149">
        <f t="shared" si="6"/>
        <v>160.95000000000002</v>
      </c>
      <c r="N12" s="150">
        <f t="shared" si="7"/>
        <v>193.14000000000001</v>
      </c>
      <c r="O12" s="89">
        <f t="shared" si="8"/>
        <v>162.60000000000002</v>
      </c>
      <c r="P12" s="89">
        <f t="shared" si="9"/>
        <v>195.12000000000003</v>
      </c>
      <c r="Q12" s="134">
        <f t="shared" si="10"/>
        <v>1.0102516309412861</v>
      </c>
      <c r="R12" s="90">
        <f t="shared" si="11"/>
        <v>165.8</v>
      </c>
      <c r="S12" s="135">
        <f t="shared" si="12"/>
        <v>198.96</v>
      </c>
      <c r="T12" s="134">
        <f t="shared" si="13"/>
        <v>1.0301335818577197</v>
      </c>
      <c r="U12" s="90">
        <f t="shared" si="14"/>
        <v>167.4</v>
      </c>
      <c r="V12" s="91">
        <f t="shared" si="15"/>
        <v>200.88</v>
      </c>
      <c r="W12" s="134">
        <f t="shared" si="16"/>
        <v>1.0400745573159365</v>
      </c>
      <c r="X12" s="90">
        <f t="shared" si="17"/>
        <v>169</v>
      </c>
      <c r="Y12" s="136">
        <f t="shared" si="18"/>
        <v>202.79999999999998</v>
      </c>
      <c r="Z12" s="134">
        <f t="shared" si="19"/>
        <v>1.0500155327741534</v>
      </c>
      <c r="AA12" s="90">
        <f t="shared" si="20"/>
        <v>170.65</v>
      </c>
      <c r="AB12" s="91">
        <f t="shared" si="21"/>
        <v>204.78</v>
      </c>
      <c r="AC12" s="134">
        <f t="shared" si="22"/>
        <v>1.0602671637154395</v>
      </c>
      <c r="AD12" s="90">
        <f t="shared" si="23"/>
        <v>172.25</v>
      </c>
      <c r="AE12" s="91">
        <f t="shared" si="24"/>
        <v>206.7</v>
      </c>
      <c r="AF12" s="134">
        <f t="shared" si="25"/>
        <v>1.0702081391736562</v>
      </c>
      <c r="AG12" s="90">
        <f t="shared" si="26"/>
        <v>173.85000000000002</v>
      </c>
      <c r="AH12" s="91">
        <f t="shared" si="0"/>
        <v>208.62000000000003</v>
      </c>
      <c r="AI12" s="134">
        <f t="shared" si="27"/>
        <v>1.0801491146318734</v>
      </c>
      <c r="AJ12" s="90">
        <f t="shared" si="28"/>
        <v>175.45000000000002</v>
      </c>
      <c r="AK12" s="91">
        <f t="shared" si="1"/>
        <v>210.54000000000002</v>
      </c>
      <c r="AL12" s="151">
        <f t="shared" si="29"/>
        <v>1.09009009009009</v>
      </c>
      <c r="AM12" s="90">
        <f t="shared" si="30"/>
        <v>177.05</v>
      </c>
      <c r="AN12" s="91">
        <f t="shared" si="31"/>
        <v>212.46</v>
      </c>
      <c r="AO12" s="151">
        <f t="shared" si="32"/>
        <v>1.100031065548307</v>
      </c>
      <c r="AP12" s="90">
        <f t="shared" si="33"/>
        <v>178.70000000000002</v>
      </c>
      <c r="AQ12" s="91">
        <f t="shared" si="34"/>
        <v>214.44000000000003</v>
      </c>
      <c r="AR12" s="134">
        <f t="shared" si="35"/>
        <v>1.110282696489593</v>
      </c>
      <c r="AS12" s="90">
        <f t="shared" si="36"/>
        <v>180.3</v>
      </c>
      <c r="AT12" s="92">
        <f t="shared" si="37"/>
        <v>216.36</v>
      </c>
      <c r="AU12" s="152">
        <f t="shared" si="38"/>
        <v>1.1202236719478098</v>
      </c>
      <c r="AV12" s="90">
        <f t="shared" si="39"/>
        <v>185.10000000000002</v>
      </c>
      <c r="AW12" s="93">
        <f t="shared" si="2"/>
        <v>222.12000000000003</v>
      </c>
      <c r="AX12" s="153">
        <f t="shared" si="40"/>
        <v>1.1500465983224604</v>
      </c>
    </row>
    <row r="13" spans="1:50" s="59" customFormat="1" ht="15.75" customHeight="1">
      <c r="A13" s="159"/>
      <c r="B13" s="158">
        <v>12975</v>
      </c>
      <c r="C13" s="158"/>
      <c r="D13" s="217" t="s">
        <v>374</v>
      </c>
      <c r="E13" s="154"/>
      <c r="F13" s="145">
        <v>121.5</v>
      </c>
      <c r="G13" s="146">
        <f t="shared" si="3"/>
        <v>145.79999999999998</v>
      </c>
      <c r="H13" s="160">
        <f>I13/1.2</f>
        <v>114.75</v>
      </c>
      <c r="I13" s="161">
        <f>I79+I80+I81+10.2</f>
        <v>137.7</v>
      </c>
      <c r="J13" s="146">
        <f t="shared" si="42"/>
        <v>196.85000000000002</v>
      </c>
      <c r="K13" s="145">
        <f t="shared" si="4"/>
        <v>185.9</v>
      </c>
      <c r="L13" s="148">
        <f t="shared" si="5"/>
        <v>1.0588235294117647</v>
      </c>
      <c r="M13" s="149">
        <f t="shared" si="6"/>
        <v>125.15</v>
      </c>
      <c r="N13" s="150">
        <f t="shared" si="7"/>
        <v>150.18</v>
      </c>
      <c r="O13" s="89">
        <f t="shared" si="8"/>
        <v>126.45</v>
      </c>
      <c r="P13" s="89">
        <f t="shared" si="9"/>
        <v>151.74</v>
      </c>
      <c r="Q13" s="134">
        <f t="shared" si="10"/>
        <v>1.0103875349580504</v>
      </c>
      <c r="R13" s="90">
        <f t="shared" si="11"/>
        <v>128.95000000000002</v>
      </c>
      <c r="S13" s="135">
        <f t="shared" si="12"/>
        <v>154.74</v>
      </c>
      <c r="T13" s="134">
        <f t="shared" si="13"/>
        <v>1.0303635637235318</v>
      </c>
      <c r="U13" s="90">
        <f t="shared" si="14"/>
        <v>130.20000000000002</v>
      </c>
      <c r="V13" s="91">
        <f t="shared" si="15"/>
        <v>156.24</v>
      </c>
      <c r="W13" s="134">
        <f t="shared" si="16"/>
        <v>1.0403515781062724</v>
      </c>
      <c r="X13" s="90">
        <f t="shared" si="17"/>
        <v>131.45000000000002</v>
      </c>
      <c r="Y13" s="136">
        <f t="shared" si="18"/>
        <v>157.74</v>
      </c>
      <c r="Z13" s="134">
        <f t="shared" si="19"/>
        <v>1.050339592489013</v>
      </c>
      <c r="AA13" s="90">
        <f t="shared" si="20"/>
        <v>132.70000000000002</v>
      </c>
      <c r="AB13" s="91">
        <f t="shared" si="21"/>
        <v>159.24</v>
      </c>
      <c r="AC13" s="134">
        <f t="shared" si="22"/>
        <v>1.060327606871754</v>
      </c>
      <c r="AD13" s="90">
        <f t="shared" si="23"/>
        <v>133.95000000000002</v>
      </c>
      <c r="AE13" s="91">
        <f t="shared" si="24"/>
        <v>160.74</v>
      </c>
      <c r="AF13" s="134">
        <f t="shared" si="25"/>
        <v>1.0703156212544946</v>
      </c>
      <c r="AG13" s="90">
        <f t="shared" si="26"/>
        <v>135.20000000000002</v>
      </c>
      <c r="AH13" s="91">
        <f t="shared" si="0"/>
        <v>162.24</v>
      </c>
      <c r="AI13" s="134">
        <f t="shared" si="27"/>
        <v>1.0803036356372353</v>
      </c>
      <c r="AJ13" s="90">
        <f t="shared" si="28"/>
        <v>136.45000000000002</v>
      </c>
      <c r="AK13" s="91">
        <f t="shared" si="1"/>
        <v>163.74</v>
      </c>
      <c r="AL13" s="151">
        <f t="shared" si="29"/>
        <v>1.090291650019976</v>
      </c>
      <c r="AM13" s="90">
        <f t="shared" si="30"/>
        <v>137.70000000000002</v>
      </c>
      <c r="AN13" s="91">
        <f t="shared" si="31"/>
        <v>165.24</v>
      </c>
      <c r="AO13" s="151">
        <f t="shared" si="32"/>
        <v>1.1002796644027169</v>
      </c>
      <c r="AP13" s="90">
        <f t="shared" si="33"/>
        <v>138.95000000000002</v>
      </c>
      <c r="AQ13" s="91">
        <f t="shared" si="34"/>
        <v>166.74</v>
      </c>
      <c r="AR13" s="134">
        <f t="shared" si="35"/>
        <v>1.1102676787854575</v>
      </c>
      <c r="AS13" s="90">
        <f t="shared" si="36"/>
        <v>140.20000000000002</v>
      </c>
      <c r="AT13" s="92">
        <f t="shared" si="37"/>
        <v>168.24</v>
      </c>
      <c r="AU13" s="152">
        <f t="shared" si="38"/>
        <v>1.1202556931681982</v>
      </c>
      <c r="AV13" s="90">
        <f t="shared" si="39"/>
        <v>143.95000000000002</v>
      </c>
      <c r="AW13" s="93">
        <f t="shared" si="2"/>
        <v>172.74</v>
      </c>
      <c r="AX13" s="153">
        <f t="shared" si="40"/>
        <v>1.1502197363164204</v>
      </c>
    </row>
    <row r="14" spans="1:50" s="59" customFormat="1" ht="15.75" customHeight="1">
      <c r="A14" s="159"/>
      <c r="B14" s="158">
        <v>7131</v>
      </c>
      <c r="C14" s="158" t="s">
        <v>375</v>
      </c>
      <c r="D14" s="217" t="s">
        <v>376</v>
      </c>
      <c r="E14" s="154"/>
      <c r="F14" s="145">
        <v>181.5</v>
      </c>
      <c r="G14" s="146">
        <f t="shared" si="3"/>
        <v>217.79999999999998</v>
      </c>
      <c r="H14" s="89">
        <f>H43+H44+H45+8.5</f>
        <v>171.25</v>
      </c>
      <c r="I14" s="147">
        <f t="shared" si="41"/>
        <v>205.5</v>
      </c>
      <c r="J14" s="146">
        <f t="shared" si="42"/>
        <v>294.05</v>
      </c>
      <c r="K14" s="145">
        <f t="shared" si="4"/>
        <v>277.45</v>
      </c>
      <c r="L14" s="148">
        <f t="shared" si="5"/>
        <v>1.05985401459854</v>
      </c>
      <c r="M14" s="149">
        <f t="shared" si="6"/>
        <v>186.95000000000002</v>
      </c>
      <c r="N14" s="150">
        <f t="shared" si="7"/>
        <v>224.34</v>
      </c>
      <c r="O14" s="89">
        <f t="shared" si="8"/>
        <v>188.85000000000002</v>
      </c>
      <c r="P14" s="89">
        <f t="shared" si="9"/>
        <v>226.62000000000003</v>
      </c>
      <c r="Q14" s="134">
        <f t="shared" si="10"/>
        <v>1.0101631452259965</v>
      </c>
      <c r="R14" s="90">
        <f t="shared" si="11"/>
        <v>192.60000000000002</v>
      </c>
      <c r="S14" s="135">
        <f t="shared" si="12"/>
        <v>231.12</v>
      </c>
      <c r="T14" s="134">
        <f t="shared" si="13"/>
        <v>1.0302219844878309</v>
      </c>
      <c r="U14" s="90">
        <f t="shared" si="14"/>
        <v>194.45000000000002</v>
      </c>
      <c r="V14" s="91">
        <f t="shared" si="15"/>
        <v>233.34</v>
      </c>
      <c r="W14" s="134">
        <f t="shared" si="16"/>
        <v>1.0401176785236694</v>
      </c>
      <c r="X14" s="90">
        <f t="shared" si="17"/>
        <v>196.3</v>
      </c>
      <c r="Y14" s="136">
        <f t="shared" si="18"/>
        <v>235.56</v>
      </c>
      <c r="Z14" s="134">
        <f t="shared" si="19"/>
        <v>1.0500133725595078</v>
      </c>
      <c r="AA14" s="90">
        <f t="shared" si="20"/>
        <v>198.20000000000002</v>
      </c>
      <c r="AB14" s="91">
        <f t="shared" si="21"/>
        <v>237.84</v>
      </c>
      <c r="AC14" s="134">
        <f t="shared" si="22"/>
        <v>1.060176517785504</v>
      </c>
      <c r="AD14" s="90">
        <f t="shared" si="23"/>
        <v>200.05</v>
      </c>
      <c r="AE14" s="91">
        <f t="shared" si="24"/>
        <v>240.06</v>
      </c>
      <c r="AF14" s="134">
        <f t="shared" si="25"/>
        <v>1.0700722118213426</v>
      </c>
      <c r="AG14" s="90">
        <f t="shared" si="26"/>
        <v>201.95000000000002</v>
      </c>
      <c r="AH14" s="91">
        <f t="shared" si="0"/>
        <v>242.34</v>
      </c>
      <c r="AI14" s="134">
        <f t="shared" si="27"/>
        <v>1.0802353570473389</v>
      </c>
      <c r="AJ14" s="90">
        <f t="shared" si="28"/>
        <v>203.8</v>
      </c>
      <c r="AK14" s="91">
        <f t="shared" si="1"/>
        <v>244.56</v>
      </c>
      <c r="AL14" s="151">
        <f t="shared" si="29"/>
        <v>1.0901310510831772</v>
      </c>
      <c r="AM14" s="90">
        <f t="shared" si="30"/>
        <v>205.65</v>
      </c>
      <c r="AN14" s="91">
        <f t="shared" si="31"/>
        <v>246.78</v>
      </c>
      <c r="AO14" s="151">
        <f t="shared" si="32"/>
        <v>1.1000267451190158</v>
      </c>
      <c r="AP14" s="90">
        <f t="shared" si="33"/>
        <v>207.55</v>
      </c>
      <c r="AQ14" s="91">
        <f t="shared" si="34"/>
        <v>249.06</v>
      </c>
      <c r="AR14" s="134">
        <f t="shared" si="35"/>
        <v>1.110189890345012</v>
      </c>
      <c r="AS14" s="90">
        <f t="shared" si="36"/>
        <v>209.4</v>
      </c>
      <c r="AT14" s="92">
        <f t="shared" si="37"/>
        <v>251.28</v>
      </c>
      <c r="AU14" s="152">
        <f t="shared" si="38"/>
        <v>1.1200855843808504</v>
      </c>
      <c r="AV14" s="90">
        <f t="shared" si="39"/>
        <v>215</v>
      </c>
      <c r="AW14" s="93">
        <f t="shared" si="2"/>
        <v>258</v>
      </c>
      <c r="AX14" s="153">
        <f t="shared" si="40"/>
        <v>1.1500401176785235</v>
      </c>
    </row>
    <row r="15" spans="1:50" s="59" customFormat="1" ht="15.75" customHeight="1">
      <c r="A15" s="159"/>
      <c r="B15" s="158">
        <v>10433</v>
      </c>
      <c r="C15" s="158" t="s">
        <v>377</v>
      </c>
      <c r="D15" s="217" t="s">
        <v>378</v>
      </c>
      <c r="E15" s="154"/>
      <c r="F15" s="145">
        <v>118.25</v>
      </c>
      <c r="G15" s="146">
        <f t="shared" si="3"/>
        <v>141.9</v>
      </c>
      <c r="H15" s="89">
        <f>H69+H70+H71+8.5</f>
        <v>111.5</v>
      </c>
      <c r="I15" s="147">
        <f t="shared" si="41"/>
        <v>133.79999999999998</v>
      </c>
      <c r="J15" s="146">
        <f t="shared" si="42"/>
        <v>191.60000000000002</v>
      </c>
      <c r="K15" s="145">
        <f t="shared" si="4"/>
        <v>180.65</v>
      </c>
      <c r="L15" s="148">
        <f t="shared" si="5"/>
        <v>1.0605381165919285</v>
      </c>
      <c r="M15" s="149">
        <f t="shared" si="6"/>
        <v>121.80000000000001</v>
      </c>
      <c r="N15" s="150">
        <f t="shared" si="7"/>
        <v>146.16</v>
      </c>
      <c r="O15" s="89">
        <f t="shared" si="8"/>
        <v>123.05000000000001</v>
      </c>
      <c r="P15" s="89">
        <f t="shared" si="9"/>
        <v>147.66</v>
      </c>
      <c r="Q15" s="134">
        <f t="shared" si="10"/>
        <v>1.0102627257799672</v>
      </c>
      <c r="R15" s="90">
        <f t="shared" si="11"/>
        <v>125.5</v>
      </c>
      <c r="S15" s="135">
        <f t="shared" si="12"/>
        <v>150.6</v>
      </c>
      <c r="T15" s="134">
        <f t="shared" si="13"/>
        <v>1.0303776683087027</v>
      </c>
      <c r="U15" s="90">
        <f t="shared" si="14"/>
        <v>126.7</v>
      </c>
      <c r="V15" s="91">
        <f t="shared" si="15"/>
        <v>152.04</v>
      </c>
      <c r="W15" s="134">
        <f t="shared" si="16"/>
        <v>1.0402298850574712</v>
      </c>
      <c r="X15" s="90">
        <f t="shared" si="17"/>
        <v>127.9</v>
      </c>
      <c r="Y15" s="136">
        <f t="shared" si="18"/>
        <v>153.48</v>
      </c>
      <c r="Z15" s="134">
        <f t="shared" si="19"/>
        <v>1.0500821018062396</v>
      </c>
      <c r="AA15" s="90">
        <f t="shared" si="20"/>
        <v>129.15</v>
      </c>
      <c r="AB15" s="91">
        <f t="shared" si="21"/>
        <v>154.98</v>
      </c>
      <c r="AC15" s="134">
        <f t="shared" si="22"/>
        <v>1.0603448275862069</v>
      </c>
      <c r="AD15" s="90">
        <f t="shared" si="23"/>
        <v>130.35</v>
      </c>
      <c r="AE15" s="91">
        <f t="shared" si="24"/>
        <v>156.42</v>
      </c>
      <c r="AF15" s="134">
        <f t="shared" si="25"/>
        <v>1.0701970443349753</v>
      </c>
      <c r="AG15" s="90">
        <f t="shared" si="26"/>
        <v>131.55</v>
      </c>
      <c r="AH15" s="91">
        <f t="shared" si="0"/>
        <v>157.86</v>
      </c>
      <c r="AI15" s="134">
        <f t="shared" si="27"/>
        <v>1.080049261083744</v>
      </c>
      <c r="AJ15" s="90">
        <f t="shared" si="28"/>
        <v>132.8</v>
      </c>
      <c r="AK15" s="91">
        <f t="shared" si="1"/>
        <v>159.36</v>
      </c>
      <c r="AL15" s="151">
        <f t="shared" si="29"/>
        <v>1.0903119868637112</v>
      </c>
      <c r="AM15" s="90">
        <f t="shared" si="30"/>
        <v>134</v>
      </c>
      <c r="AN15" s="91">
        <f t="shared" si="31"/>
        <v>160.79999999999998</v>
      </c>
      <c r="AO15" s="151">
        <f t="shared" si="32"/>
        <v>1.1001642036124795</v>
      </c>
      <c r="AP15" s="90">
        <f t="shared" si="33"/>
        <v>135.20000000000002</v>
      </c>
      <c r="AQ15" s="91">
        <f t="shared" si="34"/>
        <v>162.24</v>
      </c>
      <c r="AR15" s="134">
        <f t="shared" si="35"/>
        <v>1.1100164203612481</v>
      </c>
      <c r="AS15" s="90">
        <f t="shared" si="36"/>
        <v>136.45000000000002</v>
      </c>
      <c r="AT15" s="92">
        <f t="shared" si="37"/>
        <v>163.74</v>
      </c>
      <c r="AU15" s="152">
        <f t="shared" si="38"/>
        <v>1.1202791461412152</v>
      </c>
      <c r="AV15" s="90">
        <f t="shared" si="39"/>
        <v>140.1</v>
      </c>
      <c r="AW15" s="93">
        <f t="shared" si="2"/>
        <v>168.11999999999998</v>
      </c>
      <c r="AX15" s="153">
        <f t="shared" si="40"/>
        <v>1.150246305418719</v>
      </c>
    </row>
    <row r="16" spans="1:50" s="59" customFormat="1" ht="15.75" customHeight="1">
      <c r="A16" s="159"/>
      <c r="B16" s="158">
        <v>1082</v>
      </c>
      <c r="C16" s="158" t="s">
        <v>379</v>
      </c>
      <c r="D16" s="217" t="s">
        <v>380</v>
      </c>
      <c r="E16" s="154"/>
      <c r="F16" s="145">
        <v>131</v>
      </c>
      <c r="G16" s="146">
        <f t="shared" si="3"/>
        <v>157.2</v>
      </c>
      <c r="H16" s="89">
        <f>H66+H67+H68+8.5</f>
        <v>123.5</v>
      </c>
      <c r="I16" s="147">
        <f t="shared" si="41"/>
        <v>148.2</v>
      </c>
      <c r="J16" s="146">
        <f t="shared" si="42"/>
        <v>212.25</v>
      </c>
      <c r="K16" s="145">
        <f t="shared" si="4"/>
        <v>200.10000000000002</v>
      </c>
      <c r="L16" s="148">
        <f t="shared" si="5"/>
        <v>1.0607287449392713</v>
      </c>
      <c r="M16" s="149">
        <f t="shared" si="6"/>
        <v>134.95000000000002</v>
      </c>
      <c r="N16" s="150">
        <f t="shared" si="7"/>
        <v>161.94000000000003</v>
      </c>
      <c r="O16" s="89">
        <f t="shared" si="8"/>
        <v>136.3</v>
      </c>
      <c r="P16" s="89">
        <f t="shared" si="9"/>
        <v>163.56</v>
      </c>
      <c r="Q16" s="134">
        <f t="shared" si="10"/>
        <v>1.0100037050759538</v>
      </c>
      <c r="R16" s="90">
        <f t="shared" si="11"/>
        <v>139</v>
      </c>
      <c r="S16" s="135">
        <f t="shared" si="12"/>
        <v>166.79999999999998</v>
      </c>
      <c r="T16" s="134">
        <f t="shared" si="13"/>
        <v>1.030011115227862</v>
      </c>
      <c r="U16" s="90">
        <f t="shared" si="14"/>
        <v>140.35</v>
      </c>
      <c r="V16" s="91">
        <f t="shared" si="15"/>
        <v>168.42</v>
      </c>
      <c r="W16" s="134">
        <f t="shared" si="16"/>
        <v>1.040014820303816</v>
      </c>
      <c r="X16" s="90">
        <f t="shared" si="17"/>
        <v>141.70000000000002</v>
      </c>
      <c r="Y16" s="136">
        <f t="shared" si="18"/>
        <v>170.04000000000002</v>
      </c>
      <c r="Z16" s="134">
        <f t="shared" si="19"/>
        <v>1.0500185253797703</v>
      </c>
      <c r="AA16" s="90">
        <f t="shared" si="20"/>
        <v>143.05</v>
      </c>
      <c r="AB16" s="91">
        <f t="shared" si="21"/>
        <v>171.66</v>
      </c>
      <c r="AC16" s="134">
        <f t="shared" si="22"/>
        <v>1.060022230455724</v>
      </c>
      <c r="AD16" s="90">
        <f t="shared" si="23"/>
        <v>144.4</v>
      </c>
      <c r="AE16" s="91">
        <f t="shared" si="24"/>
        <v>173.28</v>
      </c>
      <c r="AF16" s="134">
        <f t="shared" si="25"/>
        <v>1.0700259355316781</v>
      </c>
      <c r="AG16" s="90">
        <f t="shared" si="26"/>
        <v>145.75</v>
      </c>
      <c r="AH16" s="91">
        <f t="shared" si="0"/>
        <v>174.9</v>
      </c>
      <c r="AI16" s="134">
        <f t="shared" si="27"/>
        <v>1.0800296406076324</v>
      </c>
      <c r="AJ16" s="90">
        <f t="shared" si="28"/>
        <v>147.1</v>
      </c>
      <c r="AK16" s="91">
        <f t="shared" si="1"/>
        <v>176.51999999999998</v>
      </c>
      <c r="AL16" s="151">
        <f t="shared" si="29"/>
        <v>1.0900333456835862</v>
      </c>
      <c r="AM16" s="90">
        <f t="shared" si="30"/>
        <v>148.45000000000002</v>
      </c>
      <c r="AN16" s="91">
        <f t="shared" si="31"/>
        <v>178.14000000000001</v>
      </c>
      <c r="AO16" s="151">
        <f t="shared" si="32"/>
        <v>1.1000370507595405</v>
      </c>
      <c r="AP16" s="90">
        <f t="shared" si="33"/>
        <v>149.8</v>
      </c>
      <c r="AQ16" s="91">
        <f t="shared" si="34"/>
        <v>179.76000000000002</v>
      </c>
      <c r="AR16" s="134">
        <f t="shared" si="35"/>
        <v>1.1100407558354946</v>
      </c>
      <c r="AS16" s="90">
        <f t="shared" si="36"/>
        <v>151.15</v>
      </c>
      <c r="AT16" s="92">
        <f t="shared" si="37"/>
        <v>181.38</v>
      </c>
      <c r="AU16" s="152">
        <f t="shared" si="38"/>
        <v>1.1200444609114484</v>
      </c>
      <c r="AV16" s="90">
        <f t="shared" si="39"/>
        <v>155.20000000000002</v>
      </c>
      <c r="AW16" s="93">
        <f t="shared" si="2"/>
        <v>186.24</v>
      </c>
      <c r="AX16" s="153">
        <f t="shared" si="40"/>
        <v>1.1500555761393108</v>
      </c>
    </row>
    <row r="17" spans="1:50" s="59" customFormat="1" ht="15.75" customHeight="1">
      <c r="A17" s="159"/>
      <c r="B17" s="158">
        <v>1065</v>
      </c>
      <c r="C17" s="158"/>
      <c r="D17" s="217" t="s">
        <v>381</v>
      </c>
      <c r="E17" s="154"/>
      <c r="F17" s="145">
        <v>63.75</v>
      </c>
      <c r="G17" s="146">
        <f t="shared" si="3"/>
        <v>76.5</v>
      </c>
      <c r="H17" s="89">
        <f>H89*3+6</f>
        <v>60</v>
      </c>
      <c r="I17" s="147">
        <f t="shared" si="41"/>
        <v>72</v>
      </c>
      <c r="J17" s="146">
        <f t="shared" si="42"/>
        <v>103.30000000000001</v>
      </c>
      <c r="K17" s="145">
        <f t="shared" si="4"/>
        <v>97.2</v>
      </c>
      <c r="L17" s="148">
        <f t="shared" si="5"/>
        <v>1.0625</v>
      </c>
      <c r="M17" s="149">
        <f t="shared" si="6"/>
        <v>65.7</v>
      </c>
      <c r="N17" s="150">
        <f t="shared" si="7"/>
        <v>78.84</v>
      </c>
      <c r="O17" s="89">
        <f t="shared" si="8"/>
        <v>66.4</v>
      </c>
      <c r="P17" s="89">
        <f t="shared" si="9"/>
        <v>79.68</v>
      </c>
      <c r="Q17" s="134">
        <f t="shared" si="10"/>
        <v>1.0106544901065448</v>
      </c>
      <c r="R17" s="90">
        <f t="shared" si="11"/>
        <v>67.7</v>
      </c>
      <c r="S17" s="135">
        <f t="shared" si="12"/>
        <v>81.24</v>
      </c>
      <c r="T17" s="134">
        <f t="shared" si="13"/>
        <v>1.030441400304414</v>
      </c>
      <c r="U17" s="90">
        <f t="shared" si="14"/>
        <v>68.35000000000001</v>
      </c>
      <c r="V17" s="91">
        <f t="shared" si="15"/>
        <v>82.02000000000001</v>
      </c>
      <c r="W17" s="134">
        <f t="shared" si="16"/>
        <v>1.0403348554033487</v>
      </c>
      <c r="X17" s="90">
        <f t="shared" si="17"/>
        <v>69</v>
      </c>
      <c r="Y17" s="136">
        <f t="shared" si="18"/>
        <v>82.8</v>
      </c>
      <c r="Z17" s="134">
        <f t="shared" si="19"/>
        <v>1.050228310502283</v>
      </c>
      <c r="AA17" s="90">
        <f t="shared" si="20"/>
        <v>69.65</v>
      </c>
      <c r="AB17" s="91">
        <f t="shared" si="21"/>
        <v>83.58</v>
      </c>
      <c r="AC17" s="134">
        <f t="shared" si="22"/>
        <v>1.0601217656012176</v>
      </c>
      <c r="AD17" s="90">
        <f t="shared" si="23"/>
        <v>70.3</v>
      </c>
      <c r="AE17" s="91">
        <f t="shared" si="24"/>
        <v>84.36</v>
      </c>
      <c r="AF17" s="134">
        <f t="shared" si="25"/>
        <v>1.070015220700152</v>
      </c>
      <c r="AG17" s="90">
        <f t="shared" si="26"/>
        <v>71</v>
      </c>
      <c r="AH17" s="91">
        <f t="shared" si="0"/>
        <v>85.2</v>
      </c>
      <c r="AI17" s="134">
        <f t="shared" si="27"/>
        <v>1.0806697108066972</v>
      </c>
      <c r="AJ17" s="90">
        <f t="shared" si="28"/>
        <v>71.65</v>
      </c>
      <c r="AK17" s="91">
        <f t="shared" si="1"/>
        <v>85.98</v>
      </c>
      <c r="AL17" s="151">
        <f t="shared" si="29"/>
        <v>1.0905631659056316</v>
      </c>
      <c r="AM17" s="90">
        <f t="shared" si="30"/>
        <v>72.3</v>
      </c>
      <c r="AN17" s="91">
        <f t="shared" si="31"/>
        <v>86.75999999999999</v>
      </c>
      <c r="AO17" s="151">
        <f t="shared" si="32"/>
        <v>1.100456621004566</v>
      </c>
      <c r="AP17" s="90">
        <f t="shared" si="33"/>
        <v>72.95</v>
      </c>
      <c r="AQ17" s="91">
        <f t="shared" si="34"/>
        <v>87.54</v>
      </c>
      <c r="AR17" s="134">
        <f t="shared" si="35"/>
        <v>1.1103500761035008</v>
      </c>
      <c r="AS17" s="90">
        <f t="shared" si="36"/>
        <v>73.60000000000001</v>
      </c>
      <c r="AT17" s="92">
        <f t="shared" si="37"/>
        <v>88.32000000000001</v>
      </c>
      <c r="AU17" s="152">
        <f t="shared" si="38"/>
        <v>1.1202435312024352</v>
      </c>
      <c r="AV17" s="90">
        <f t="shared" si="39"/>
        <v>75.60000000000001</v>
      </c>
      <c r="AW17" s="93">
        <f t="shared" si="2"/>
        <v>90.72000000000001</v>
      </c>
      <c r="AX17" s="153">
        <f t="shared" si="40"/>
        <v>1.1506849315068495</v>
      </c>
    </row>
    <row r="18" spans="1:50" s="59" customFormat="1" ht="15.75" customHeight="1">
      <c r="A18" s="159"/>
      <c r="B18" s="158">
        <v>1064</v>
      </c>
      <c r="C18" s="158"/>
      <c r="D18" s="217" t="s">
        <v>382</v>
      </c>
      <c r="E18" s="154"/>
      <c r="F18" s="145">
        <v>102.5</v>
      </c>
      <c r="G18" s="146">
        <f t="shared" si="3"/>
        <v>123</v>
      </c>
      <c r="H18" s="89">
        <f>H90+H91+8.25</f>
        <v>96.75</v>
      </c>
      <c r="I18" s="147">
        <f t="shared" si="41"/>
        <v>116.1</v>
      </c>
      <c r="J18" s="146">
        <f t="shared" si="42"/>
        <v>166.05</v>
      </c>
      <c r="K18" s="145">
        <f t="shared" si="4"/>
        <v>156.75</v>
      </c>
      <c r="L18" s="148">
        <f t="shared" si="5"/>
        <v>1.0594315245478036</v>
      </c>
      <c r="M18" s="149">
        <f t="shared" si="6"/>
        <v>105.60000000000001</v>
      </c>
      <c r="N18" s="150">
        <f t="shared" si="7"/>
        <v>126.72</v>
      </c>
      <c r="O18" s="89">
        <f t="shared" si="8"/>
        <v>106.7</v>
      </c>
      <c r="P18" s="89">
        <f t="shared" si="9"/>
        <v>128.04</v>
      </c>
      <c r="Q18" s="134">
        <f t="shared" si="10"/>
        <v>1.0104166666666665</v>
      </c>
      <c r="R18" s="90">
        <f t="shared" si="11"/>
        <v>108.80000000000001</v>
      </c>
      <c r="S18" s="135">
        <f t="shared" si="12"/>
        <v>130.56</v>
      </c>
      <c r="T18" s="134">
        <f t="shared" si="13"/>
        <v>1.0303030303030303</v>
      </c>
      <c r="U18" s="90">
        <f t="shared" si="14"/>
        <v>109.85000000000001</v>
      </c>
      <c r="V18" s="91">
        <f t="shared" si="15"/>
        <v>131.82</v>
      </c>
      <c r="W18" s="134">
        <f t="shared" si="16"/>
        <v>1.0402462121212122</v>
      </c>
      <c r="X18" s="90">
        <f t="shared" si="17"/>
        <v>110.9</v>
      </c>
      <c r="Y18" s="136">
        <f t="shared" si="18"/>
        <v>133.08</v>
      </c>
      <c r="Z18" s="134">
        <f t="shared" si="19"/>
        <v>1.050189393939394</v>
      </c>
      <c r="AA18" s="90">
        <f t="shared" si="20"/>
        <v>111.95</v>
      </c>
      <c r="AB18" s="91">
        <f t="shared" si="21"/>
        <v>134.34</v>
      </c>
      <c r="AC18" s="134">
        <f t="shared" si="22"/>
        <v>1.0601325757575757</v>
      </c>
      <c r="AD18" s="90">
        <f t="shared" si="23"/>
        <v>113</v>
      </c>
      <c r="AE18" s="91">
        <f t="shared" si="24"/>
        <v>135.6</v>
      </c>
      <c r="AF18" s="134">
        <f t="shared" si="25"/>
        <v>1.0700757575757576</v>
      </c>
      <c r="AG18" s="90">
        <f t="shared" si="26"/>
        <v>114.05000000000001</v>
      </c>
      <c r="AH18" s="91">
        <f t="shared" si="0"/>
        <v>136.86</v>
      </c>
      <c r="AI18" s="134">
        <f t="shared" si="27"/>
        <v>1.0800189393939394</v>
      </c>
      <c r="AJ18" s="90">
        <f t="shared" si="28"/>
        <v>115.15</v>
      </c>
      <c r="AK18" s="91">
        <f t="shared" si="1"/>
        <v>138.18</v>
      </c>
      <c r="AL18" s="151">
        <f t="shared" si="29"/>
        <v>1.0904356060606062</v>
      </c>
      <c r="AM18" s="90">
        <f t="shared" si="30"/>
        <v>116.2</v>
      </c>
      <c r="AN18" s="91">
        <f t="shared" si="31"/>
        <v>139.44</v>
      </c>
      <c r="AO18" s="151">
        <f t="shared" si="32"/>
        <v>1.1003787878787878</v>
      </c>
      <c r="AP18" s="90">
        <f t="shared" si="33"/>
        <v>117.25</v>
      </c>
      <c r="AQ18" s="91">
        <f t="shared" si="34"/>
        <v>140.7</v>
      </c>
      <c r="AR18" s="134">
        <f t="shared" si="35"/>
        <v>1.1103219696969697</v>
      </c>
      <c r="AS18" s="90">
        <f t="shared" si="36"/>
        <v>118.30000000000001</v>
      </c>
      <c r="AT18" s="92">
        <f t="shared" si="37"/>
        <v>141.96</v>
      </c>
      <c r="AU18" s="152">
        <f t="shared" si="38"/>
        <v>1.1202651515151516</v>
      </c>
      <c r="AV18" s="90">
        <f t="shared" si="39"/>
        <v>121.45</v>
      </c>
      <c r="AW18" s="93">
        <f t="shared" si="2"/>
        <v>145.74</v>
      </c>
      <c r="AX18" s="153">
        <f t="shared" si="40"/>
        <v>1.150094696969697</v>
      </c>
    </row>
    <row r="19" spans="1:50" s="59" customFormat="1" ht="24" customHeight="1">
      <c r="A19" s="159"/>
      <c r="B19" s="158">
        <v>1066</v>
      </c>
      <c r="C19" s="158"/>
      <c r="D19" s="219" t="s">
        <v>383</v>
      </c>
      <c r="E19" s="154"/>
      <c r="F19" s="145">
        <v>78</v>
      </c>
      <c r="G19" s="146">
        <f t="shared" si="3"/>
        <v>93.6</v>
      </c>
      <c r="H19" s="160">
        <f>I19/1.2</f>
        <v>73.5</v>
      </c>
      <c r="I19" s="161">
        <f>I55*3+7.2</f>
        <v>88.2</v>
      </c>
      <c r="J19" s="146">
        <f t="shared" si="42"/>
        <v>126.4</v>
      </c>
      <c r="K19" s="145">
        <f t="shared" si="4"/>
        <v>119.10000000000001</v>
      </c>
      <c r="L19" s="148">
        <f t="shared" si="5"/>
        <v>1.0612244897959182</v>
      </c>
      <c r="M19" s="149">
        <f t="shared" si="6"/>
        <v>80.35000000000001</v>
      </c>
      <c r="N19" s="150">
        <f t="shared" si="7"/>
        <v>96.42</v>
      </c>
      <c r="O19" s="89">
        <f t="shared" si="8"/>
        <v>81.2</v>
      </c>
      <c r="P19" s="89">
        <f t="shared" si="9"/>
        <v>97.44</v>
      </c>
      <c r="Q19" s="134">
        <f t="shared" si="10"/>
        <v>1.0105787181082762</v>
      </c>
      <c r="R19" s="90">
        <f t="shared" si="11"/>
        <v>82.80000000000001</v>
      </c>
      <c r="S19" s="135">
        <f t="shared" si="12"/>
        <v>99.36000000000001</v>
      </c>
      <c r="T19" s="134">
        <f t="shared" si="13"/>
        <v>1.030491599253267</v>
      </c>
      <c r="U19" s="90">
        <f t="shared" si="14"/>
        <v>83.60000000000001</v>
      </c>
      <c r="V19" s="91">
        <f t="shared" si="15"/>
        <v>100.32000000000001</v>
      </c>
      <c r="W19" s="134">
        <f t="shared" si="16"/>
        <v>1.0404480398257623</v>
      </c>
      <c r="X19" s="90">
        <f t="shared" si="17"/>
        <v>84.4</v>
      </c>
      <c r="Y19" s="136">
        <f t="shared" si="18"/>
        <v>101.28</v>
      </c>
      <c r="Z19" s="134">
        <f t="shared" si="19"/>
        <v>1.0504044803982575</v>
      </c>
      <c r="AA19" s="90">
        <f t="shared" si="20"/>
        <v>85.2</v>
      </c>
      <c r="AB19" s="91">
        <f t="shared" si="21"/>
        <v>102.24</v>
      </c>
      <c r="AC19" s="134">
        <f t="shared" si="22"/>
        <v>1.060360920970753</v>
      </c>
      <c r="AD19" s="90">
        <f t="shared" si="23"/>
        <v>86</v>
      </c>
      <c r="AE19" s="91">
        <f t="shared" si="24"/>
        <v>103.2</v>
      </c>
      <c r="AF19" s="134">
        <f t="shared" si="25"/>
        <v>1.0703173615432482</v>
      </c>
      <c r="AG19" s="90">
        <f t="shared" si="26"/>
        <v>86.80000000000001</v>
      </c>
      <c r="AH19" s="91">
        <f t="shared" si="0"/>
        <v>104.16000000000001</v>
      </c>
      <c r="AI19" s="134">
        <f t="shared" si="27"/>
        <v>1.0802738021157436</v>
      </c>
      <c r="AJ19" s="90">
        <f t="shared" si="28"/>
        <v>87.60000000000001</v>
      </c>
      <c r="AK19" s="91">
        <f t="shared" si="1"/>
        <v>105.12</v>
      </c>
      <c r="AL19" s="151">
        <f t="shared" si="29"/>
        <v>1.090230242688239</v>
      </c>
      <c r="AM19" s="90">
        <f t="shared" si="30"/>
        <v>88.4</v>
      </c>
      <c r="AN19" s="91">
        <f t="shared" si="31"/>
        <v>106.08</v>
      </c>
      <c r="AO19" s="151">
        <f t="shared" si="32"/>
        <v>1.1001866832607343</v>
      </c>
      <c r="AP19" s="90">
        <f t="shared" si="33"/>
        <v>89.2</v>
      </c>
      <c r="AQ19" s="91">
        <f t="shared" si="34"/>
        <v>107.04</v>
      </c>
      <c r="AR19" s="134">
        <f t="shared" si="35"/>
        <v>1.1101431238332298</v>
      </c>
      <c r="AS19" s="90">
        <f t="shared" si="36"/>
        <v>90</v>
      </c>
      <c r="AT19" s="92">
        <f t="shared" si="37"/>
        <v>108</v>
      </c>
      <c r="AU19" s="152">
        <f t="shared" si="38"/>
        <v>1.120099564405725</v>
      </c>
      <c r="AV19" s="90">
        <f t="shared" si="39"/>
        <v>92.45</v>
      </c>
      <c r="AW19" s="93">
        <f t="shared" si="2"/>
        <v>110.94</v>
      </c>
      <c r="AX19" s="153">
        <f t="shared" si="40"/>
        <v>1.1505911636589918</v>
      </c>
    </row>
    <row r="20" spans="1:50" s="59" customFormat="1" ht="15.75" customHeight="1">
      <c r="A20" s="159"/>
      <c r="B20" s="158">
        <v>10507</v>
      </c>
      <c r="C20" s="158"/>
      <c r="D20" s="217" t="s">
        <v>384</v>
      </c>
      <c r="E20" s="154"/>
      <c r="F20" s="145">
        <v>60.5</v>
      </c>
      <c r="G20" s="146">
        <f t="shared" si="3"/>
        <v>72.6</v>
      </c>
      <c r="H20" s="89">
        <f>H69*3+6</f>
        <v>57</v>
      </c>
      <c r="I20" s="147">
        <f t="shared" si="41"/>
        <v>68.39999999999999</v>
      </c>
      <c r="J20" s="146">
        <f t="shared" si="42"/>
        <v>98.05000000000001</v>
      </c>
      <c r="K20" s="145">
        <f t="shared" si="4"/>
        <v>92.35000000000001</v>
      </c>
      <c r="L20" s="148">
        <f t="shared" si="5"/>
        <v>1.0614035087719298</v>
      </c>
      <c r="M20" s="149">
        <f t="shared" si="6"/>
        <v>62.35</v>
      </c>
      <c r="N20" s="150">
        <f t="shared" si="7"/>
        <v>74.82</v>
      </c>
      <c r="O20" s="89">
        <f t="shared" si="8"/>
        <v>63</v>
      </c>
      <c r="P20" s="89">
        <f t="shared" si="9"/>
        <v>75.6</v>
      </c>
      <c r="Q20" s="134">
        <f t="shared" si="10"/>
        <v>1.0104250200481155</v>
      </c>
      <c r="R20" s="90">
        <f t="shared" si="11"/>
        <v>64.25</v>
      </c>
      <c r="S20" s="135">
        <f t="shared" si="12"/>
        <v>77.1</v>
      </c>
      <c r="T20" s="134">
        <f t="shared" si="13"/>
        <v>1.0304731355252605</v>
      </c>
      <c r="U20" s="90">
        <f t="shared" si="14"/>
        <v>64.85000000000001</v>
      </c>
      <c r="V20" s="91">
        <f t="shared" si="15"/>
        <v>77.82000000000001</v>
      </c>
      <c r="W20" s="134">
        <f t="shared" si="16"/>
        <v>1.0400962309542905</v>
      </c>
      <c r="X20" s="90">
        <f t="shared" si="17"/>
        <v>65.5</v>
      </c>
      <c r="Y20" s="136">
        <f t="shared" si="18"/>
        <v>78.6</v>
      </c>
      <c r="Z20" s="134">
        <f t="shared" si="19"/>
        <v>1.0505212510024058</v>
      </c>
      <c r="AA20" s="90">
        <f t="shared" si="20"/>
        <v>66.10000000000001</v>
      </c>
      <c r="AB20" s="91">
        <f t="shared" si="21"/>
        <v>79.32000000000001</v>
      </c>
      <c r="AC20" s="134">
        <f t="shared" si="22"/>
        <v>1.0601443464314357</v>
      </c>
      <c r="AD20" s="90">
        <f t="shared" si="23"/>
        <v>66.75</v>
      </c>
      <c r="AE20" s="91">
        <f t="shared" si="24"/>
        <v>80.1</v>
      </c>
      <c r="AF20" s="134">
        <f t="shared" si="25"/>
        <v>1.070569366479551</v>
      </c>
      <c r="AG20" s="90">
        <f t="shared" si="26"/>
        <v>67.35000000000001</v>
      </c>
      <c r="AH20" s="91">
        <f t="shared" si="0"/>
        <v>80.82000000000001</v>
      </c>
      <c r="AI20" s="134">
        <f t="shared" si="27"/>
        <v>1.0801924619085808</v>
      </c>
      <c r="AJ20" s="90">
        <f t="shared" si="28"/>
        <v>68</v>
      </c>
      <c r="AK20" s="91">
        <f t="shared" si="1"/>
        <v>81.6</v>
      </c>
      <c r="AL20" s="151">
        <f t="shared" si="29"/>
        <v>1.090617481956696</v>
      </c>
      <c r="AM20" s="90">
        <f t="shared" si="30"/>
        <v>68.60000000000001</v>
      </c>
      <c r="AN20" s="91">
        <f t="shared" si="31"/>
        <v>82.32000000000001</v>
      </c>
      <c r="AO20" s="151">
        <f t="shared" si="32"/>
        <v>1.100240577385726</v>
      </c>
      <c r="AP20" s="90">
        <f t="shared" si="33"/>
        <v>69.25</v>
      </c>
      <c r="AQ20" s="91">
        <f t="shared" si="34"/>
        <v>83.1</v>
      </c>
      <c r="AR20" s="134">
        <f t="shared" si="35"/>
        <v>1.1106655974338413</v>
      </c>
      <c r="AS20" s="90">
        <f t="shared" si="36"/>
        <v>69.85000000000001</v>
      </c>
      <c r="AT20" s="92">
        <f t="shared" si="37"/>
        <v>83.82000000000001</v>
      </c>
      <c r="AU20" s="152">
        <f t="shared" si="38"/>
        <v>1.120288692862871</v>
      </c>
      <c r="AV20" s="90">
        <f t="shared" si="39"/>
        <v>71.75</v>
      </c>
      <c r="AW20" s="93">
        <f t="shared" si="2"/>
        <v>86.1</v>
      </c>
      <c r="AX20" s="153">
        <f t="shared" si="40"/>
        <v>1.1507618283881316</v>
      </c>
    </row>
    <row r="21" spans="1:50" s="59" customFormat="1" ht="15.75" customHeight="1">
      <c r="A21" s="159"/>
      <c r="B21" s="158">
        <v>1081</v>
      </c>
      <c r="C21" s="158"/>
      <c r="D21" s="217" t="s">
        <v>385</v>
      </c>
      <c r="E21" s="154"/>
      <c r="F21" s="145">
        <v>65.25</v>
      </c>
      <c r="G21" s="146">
        <f t="shared" si="3"/>
        <v>78.3</v>
      </c>
      <c r="H21" s="89">
        <f>H66*3+6</f>
        <v>61.5</v>
      </c>
      <c r="I21" s="147">
        <f t="shared" si="41"/>
        <v>73.8</v>
      </c>
      <c r="J21" s="146">
        <f t="shared" si="42"/>
        <v>105.75</v>
      </c>
      <c r="K21" s="145">
        <f t="shared" si="4"/>
        <v>99.65</v>
      </c>
      <c r="L21" s="148">
        <f t="shared" si="5"/>
        <v>1.0609756097560976</v>
      </c>
      <c r="M21" s="149">
        <f t="shared" si="6"/>
        <v>67.25</v>
      </c>
      <c r="N21" s="150">
        <f t="shared" si="7"/>
        <v>80.7</v>
      </c>
      <c r="O21" s="89">
        <f t="shared" si="8"/>
        <v>67.95</v>
      </c>
      <c r="P21" s="89">
        <f t="shared" si="9"/>
        <v>81.54</v>
      </c>
      <c r="Q21" s="134">
        <f t="shared" si="10"/>
        <v>1.0104089219330856</v>
      </c>
      <c r="R21" s="90">
        <f t="shared" si="11"/>
        <v>69.3</v>
      </c>
      <c r="S21" s="135">
        <f t="shared" si="12"/>
        <v>83.16</v>
      </c>
      <c r="T21" s="134">
        <f t="shared" si="13"/>
        <v>1.0304832713754646</v>
      </c>
      <c r="U21" s="90">
        <f t="shared" si="14"/>
        <v>69.95</v>
      </c>
      <c r="V21" s="91">
        <f t="shared" si="15"/>
        <v>83.94</v>
      </c>
      <c r="W21" s="134">
        <f t="shared" si="16"/>
        <v>1.0401486988847584</v>
      </c>
      <c r="X21" s="90">
        <f t="shared" si="17"/>
        <v>70.65</v>
      </c>
      <c r="Y21" s="136">
        <f t="shared" si="18"/>
        <v>84.78</v>
      </c>
      <c r="Z21" s="134">
        <f t="shared" si="19"/>
        <v>1.0505576208178438</v>
      </c>
      <c r="AA21" s="90">
        <f t="shared" si="20"/>
        <v>71.3</v>
      </c>
      <c r="AB21" s="91">
        <f t="shared" si="21"/>
        <v>85.55999999999999</v>
      </c>
      <c r="AC21" s="134">
        <f t="shared" si="22"/>
        <v>1.0602230483271373</v>
      </c>
      <c r="AD21" s="90">
        <f t="shared" si="23"/>
        <v>72</v>
      </c>
      <c r="AE21" s="91">
        <f t="shared" si="24"/>
        <v>86.39999999999999</v>
      </c>
      <c r="AF21" s="134">
        <f t="shared" si="25"/>
        <v>1.070631970260223</v>
      </c>
      <c r="AG21" s="90">
        <f t="shared" si="26"/>
        <v>72.65</v>
      </c>
      <c r="AH21" s="91">
        <f t="shared" si="0"/>
        <v>87.18</v>
      </c>
      <c r="AI21" s="134">
        <f t="shared" si="27"/>
        <v>1.0802973977695167</v>
      </c>
      <c r="AJ21" s="90">
        <f t="shared" si="28"/>
        <v>73.35000000000001</v>
      </c>
      <c r="AK21" s="91">
        <f t="shared" si="1"/>
        <v>88.02000000000001</v>
      </c>
      <c r="AL21" s="151">
        <f t="shared" si="29"/>
        <v>1.0907063197026023</v>
      </c>
      <c r="AM21" s="90">
        <f t="shared" si="30"/>
        <v>74</v>
      </c>
      <c r="AN21" s="91">
        <f t="shared" si="31"/>
        <v>88.8</v>
      </c>
      <c r="AO21" s="151">
        <f t="shared" si="32"/>
        <v>1.100371747211896</v>
      </c>
      <c r="AP21" s="90">
        <f t="shared" si="33"/>
        <v>74.65</v>
      </c>
      <c r="AQ21" s="91">
        <f t="shared" si="34"/>
        <v>89.58</v>
      </c>
      <c r="AR21" s="134">
        <f t="shared" si="35"/>
        <v>1.1100371747211895</v>
      </c>
      <c r="AS21" s="90">
        <f t="shared" si="36"/>
        <v>75.35000000000001</v>
      </c>
      <c r="AT21" s="92">
        <f t="shared" si="37"/>
        <v>90.42</v>
      </c>
      <c r="AU21" s="152">
        <f t="shared" si="38"/>
        <v>1.120446096654275</v>
      </c>
      <c r="AV21" s="90">
        <f t="shared" si="39"/>
        <v>77.35000000000001</v>
      </c>
      <c r="AW21" s="93">
        <f t="shared" si="2"/>
        <v>92.82000000000001</v>
      </c>
      <c r="AX21" s="153">
        <f t="shared" si="40"/>
        <v>1.150185873605948</v>
      </c>
    </row>
    <row r="22" spans="1:50" s="59" customFormat="1" ht="15.75" customHeight="1">
      <c r="A22" s="159"/>
      <c r="B22" s="158">
        <v>12976</v>
      </c>
      <c r="C22" s="158"/>
      <c r="D22" s="217" t="s">
        <v>386</v>
      </c>
      <c r="E22" s="154"/>
      <c r="F22" s="145">
        <v>60.25</v>
      </c>
      <c r="G22" s="146">
        <f t="shared" si="3"/>
        <v>72.3</v>
      </c>
      <c r="H22" s="160">
        <f>I22/1.2</f>
        <v>56.70000000000001</v>
      </c>
      <c r="I22" s="161">
        <v>68.04</v>
      </c>
      <c r="J22" s="146">
        <f t="shared" si="42"/>
        <v>97.65</v>
      </c>
      <c r="K22" s="145">
        <f t="shared" si="4"/>
        <v>91.9</v>
      </c>
      <c r="L22" s="148">
        <f t="shared" si="5"/>
        <v>1.0626102292768957</v>
      </c>
      <c r="M22" s="149">
        <f t="shared" si="6"/>
        <v>62.1</v>
      </c>
      <c r="N22" s="150">
        <f t="shared" si="7"/>
        <v>74.52</v>
      </c>
      <c r="O22" s="89">
        <f t="shared" si="8"/>
        <v>62.75</v>
      </c>
      <c r="P22" s="89">
        <f t="shared" si="9"/>
        <v>75.3</v>
      </c>
      <c r="Q22" s="134">
        <f t="shared" si="10"/>
        <v>1.0104669887278583</v>
      </c>
      <c r="R22" s="90">
        <f t="shared" si="11"/>
        <v>64</v>
      </c>
      <c r="S22" s="135">
        <f t="shared" si="12"/>
        <v>76.8</v>
      </c>
      <c r="T22" s="134">
        <f t="shared" si="13"/>
        <v>1.0305958132045088</v>
      </c>
      <c r="U22" s="90">
        <f t="shared" si="14"/>
        <v>64.60000000000001</v>
      </c>
      <c r="V22" s="91">
        <f t="shared" si="15"/>
        <v>77.52000000000001</v>
      </c>
      <c r="W22" s="134">
        <f t="shared" si="16"/>
        <v>1.0402576489533013</v>
      </c>
      <c r="X22" s="90">
        <f t="shared" si="17"/>
        <v>65.25</v>
      </c>
      <c r="Y22" s="136">
        <f t="shared" si="18"/>
        <v>78.3</v>
      </c>
      <c r="Z22" s="134">
        <f t="shared" si="19"/>
        <v>1.0507246376811594</v>
      </c>
      <c r="AA22" s="90">
        <f t="shared" si="20"/>
        <v>65.85000000000001</v>
      </c>
      <c r="AB22" s="91">
        <f t="shared" si="21"/>
        <v>79.02000000000001</v>
      </c>
      <c r="AC22" s="134">
        <f t="shared" si="22"/>
        <v>1.060386473429952</v>
      </c>
      <c r="AD22" s="90">
        <f t="shared" si="23"/>
        <v>66.45</v>
      </c>
      <c r="AE22" s="91">
        <f t="shared" si="24"/>
        <v>79.74</v>
      </c>
      <c r="AF22" s="134">
        <f t="shared" si="25"/>
        <v>1.070048309178744</v>
      </c>
      <c r="AG22" s="90">
        <f t="shared" si="26"/>
        <v>67.10000000000001</v>
      </c>
      <c r="AH22" s="91">
        <f t="shared" si="0"/>
        <v>80.52000000000001</v>
      </c>
      <c r="AI22" s="134">
        <f t="shared" si="27"/>
        <v>1.0805152979066024</v>
      </c>
      <c r="AJ22" s="90">
        <f t="shared" si="28"/>
        <v>67.7</v>
      </c>
      <c r="AK22" s="91">
        <f t="shared" si="1"/>
        <v>81.24</v>
      </c>
      <c r="AL22" s="151">
        <f t="shared" si="29"/>
        <v>1.0901771336553945</v>
      </c>
      <c r="AM22" s="90">
        <f t="shared" si="30"/>
        <v>68.35000000000001</v>
      </c>
      <c r="AN22" s="91">
        <f t="shared" si="31"/>
        <v>82.02000000000001</v>
      </c>
      <c r="AO22" s="151">
        <f t="shared" si="32"/>
        <v>1.100644122383253</v>
      </c>
      <c r="AP22" s="90">
        <f t="shared" si="33"/>
        <v>68.95</v>
      </c>
      <c r="AQ22" s="91">
        <f t="shared" si="34"/>
        <v>82.74</v>
      </c>
      <c r="AR22" s="134">
        <f t="shared" si="35"/>
        <v>1.1103059581320451</v>
      </c>
      <c r="AS22" s="90">
        <f t="shared" si="36"/>
        <v>69.60000000000001</v>
      </c>
      <c r="AT22" s="92">
        <f t="shared" si="37"/>
        <v>83.52000000000001</v>
      </c>
      <c r="AU22" s="152">
        <f t="shared" si="38"/>
        <v>1.1207729468599035</v>
      </c>
      <c r="AV22" s="90">
        <f t="shared" si="39"/>
        <v>71.45</v>
      </c>
      <c r="AW22" s="93">
        <f t="shared" si="2"/>
        <v>85.74</v>
      </c>
      <c r="AX22" s="153">
        <f t="shared" si="40"/>
        <v>1.1505636070853462</v>
      </c>
    </row>
    <row r="23" spans="1:50" s="59" customFormat="1" ht="15.75" customHeight="1">
      <c r="A23" s="159"/>
      <c r="B23" s="158">
        <v>12188</v>
      </c>
      <c r="C23" s="158"/>
      <c r="D23" s="217" t="s">
        <v>387</v>
      </c>
      <c r="E23" s="154"/>
      <c r="F23" s="145" t="s">
        <v>388</v>
      </c>
      <c r="G23" s="146" t="s">
        <v>388</v>
      </c>
      <c r="H23" s="89" t="s">
        <v>388</v>
      </c>
      <c r="I23" s="147" t="s">
        <v>388</v>
      </c>
      <c r="J23" s="146" t="s">
        <v>388</v>
      </c>
      <c r="K23" s="145" t="s">
        <v>388</v>
      </c>
      <c r="L23" s="148" t="e">
        <f t="shared" si="5"/>
        <v>#VALUE!</v>
      </c>
      <c r="M23" s="149" t="e">
        <f t="shared" si="6"/>
        <v>#VALUE!</v>
      </c>
      <c r="N23" s="149" t="s">
        <v>389</v>
      </c>
      <c r="O23" s="84" t="s">
        <v>389</v>
      </c>
      <c r="P23" s="84" t="s">
        <v>389</v>
      </c>
      <c r="Q23" s="84" t="s">
        <v>389</v>
      </c>
      <c r="R23" s="84" t="s">
        <v>389</v>
      </c>
      <c r="S23" s="89" t="s">
        <v>389</v>
      </c>
      <c r="T23" s="84" t="s">
        <v>389</v>
      </c>
      <c r="U23" s="84" t="s">
        <v>389</v>
      </c>
      <c r="V23" s="84" t="s">
        <v>389</v>
      </c>
      <c r="W23" s="84" t="s">
        <v>389</v>
      </c>
      <c r="X23" s="84" t="s">
        <v>389</v>
      </c>
      <c r="Y23" s="162" t="s">
        <v>389</v>
      </c>
      <c r="Z23" s="90" t="s">
        <v>388</v>
      </c>
      <c r="AA23" s="90" t="s">
        <v>388</v>
      </c>
      <c r="AB23" s="90" t="s">
        <v>388</v>
      </c>
      <c r="AC23" s="90" t="s">
        <v>388</v>
      </c>
      <c r="AD23" s="90" t="s">
        <v>388</v>
      </c>
      <c r="AE23" s="90" t="s">
        <v>388</v>
      </c>
      <c r="AF23" s="90" t="s">
        <v>388</v>
      </c>
      <c r="AG23" s="90" t="s">
        <v>388</v>
      </c>
      <c r="AH23" s="90" t="s">
        <v>388</v>
      </c>
      <c r="AI23" s="90" t="s">
        <v>388</v>
      </c>
      <c r="AJ23" s="90" t="s">
        <v>388</v>
      </c>
      <c r="AK23" s="90" t="s">
        <v>388</v>
      </c>
      <c r="AL23" s="90" t="s">
        <v>388</v>
      </c>
      <c r="AM23" s="90" t="s">
        <v>388</v>
      </c>
      <c r="AN23" s="90" t="s">
        <v>388</v>
      </c>
      <c r="AO23" s="90" t="s">
        <v>388</v>
      </c>
      <c r="AP23" s="90" t="s">
        <v>388</v>
      </c>
      <c r="AQ23" s="90" t="s">
        <v>388</v>
      </c>
      <c r="AR23" s="90" t="s">
        <v>388</v>
      </c>
      <c r="AS23" s="90" t="s">
        <v>388</v>
      </c>
      <c r="AT23" s="90" t="s">
        <v>388</v>
      </c>
      <c r="AU23" s="90" t="s">
        <v>388</v>
      </c>
      <c r="AV23" s="90" t="s">
        <v>388</v>
      </c>
      <c r="AW23" s="90" t="s">
        <v>388</v>
      </c>
      <c r="AX23" s="90" t="s">
        <v>388</v>
      </c>
    </row>
    <row r="24" spans="1:50" s="59" customFormat="1" ht="15.75" customHeight="1">
      <c r="A24" s="159"/>
      <c r="B24" s="158"/>
      <c r="C24" s="158"/>
      <c r="D24" s="217" t="s">
        <v>390</v>
      </c>
      <c r="E24" s="154"/>
      <c r="F24" s="145" t="s">
        <v>388</v>
      </c>
      <c r="G24" s="146" t="s">
        <v>388</v>
      </c>
      <c r="H24" s="89" t="s">
        <v>388</v>
      </c>
      <c r="I24" s="147" t="s">
        <v>388</v>
      </c>
      <c r="J24" s="146" t="s">
        <v>388</v>
      </c>
      <c r="K24" s="145" t="s">
        <v>388</v>
      </c>
      <c r="L24" s="148" t="e">
        <f t="shared" si="5"/>
        <v>#VALUE!</v>
      </c>
      <c r="M24" s="149" t="e">
        <f t="shared" si="6"/>
        <v>#VALUE!</v>
      </c>
      <c r="N24" s="149" t="s">
        <v>388</v>
      </c>
      <c r="O24" s="84" t="s">
        <v>388</v>
      </c>
      <c r="P24" s="84" t="s">
        <v>388</v>
      </c>
      <c r="Q24" s="84" t="s">
        <v>388</v>
      </c>
      <c r="R24" s="84" t="s">
        <v>388</v>
      </c>
      <c r="S24" s="89" t="s">
        <v>388</v>
      </c>
      <c r="T24" s="84" t="s">
        <v>388</v>
      </c>
      <c r="U24" s="84" t="s">
        <v>388</v>
      </c>
      <c r="V24" s="84" t="s">
        <v>388</v>
      </c>
      <c r="W24" s="84" t="s">
        <v>388</v>
      </c>
      <c r="X24" s="84" t="s">
        <v>388</v>
      </c>
      <c r="Y24" s="162" t="s">
        <v>388</v>
      </c>
      <c r="Z24" s="90" t="s">
        <v>388</v>
      </c>
      <c r="AA24" s="90" t="s">
        <v>388</v>
      </c>
      <c r="AB24" s="90" t="s">
        <v>388</v>
      </c>
      <c r="AC24" s="90" t="s">
        <v>388</v>
      </c>
      <c r="AD24" s="90" t="s">
        <v>388</v>
      </c>
      <c r="AE24" s="90" t="s">
        <v>388</v>
      </c>
      <c r="AF24" s="90" t="s">
        <v>388</v>
      </c>
      <c r="AG24" s="90" t="s">
        <v>388</v>
      </c>
      <c r="AH24" s="90" t="s">
        <v>388</v>
      </c>
      <c r="AI24" s="90" t="s">
        <v>388</v>
      </c>
      <c r="AJ24" s="90" t="s">
        <v>388</v>
      </c>
      <c r="AK24" s="90" t="s">
        <v>388</v>
      </c>
      <c r="AL24" s="90" t="s">
        <v>388</v>
      </c>
      <c r="AM24" s="90" t="s">
        <v>388</v>
      </c>
      <c r="AN24" s="90" t="s">
        <v>388</v>
      </c>
      <c r="AO24" s="90" t="s">
        <v>388</v>
      </c>
      <c r="AP24" s="90" t="s">
        <v>388</v>
      </c>
      <c r="AQ24" s="90" t="s">
        <v>388</v>
      </c>
      <c r="AR24" s="90" t="s">
        <v>388</v>
      </c>
      <c r="AS24" s="90" t="s">
        <v>388</v>
      </c>
      <c r="AT24" s="90" t="s">
        <v>388</v>
      </c>
      <c r="AU24" s="90" t="s">
        <v>388</v>
      </c>
      <c r="AV24" s="90" t="s">
        <v>388</v>
      </c>
      <c r="AW24" s="90" t="s">
        <v>388</v>
      </c>
      <c r="AX24" s="90" t="s">
        <v>388</v>
      </c>
    </row>
    <row r="25" spans="1:50" s="59" customFormat="1" ht="15.75" customHeight="1">
      <c r="A25" s="159">
        <v>3</v>
      </c>
      <c r="B25" s="158">
        <v>8171</v>
      </c>
      <c r="C25" s="158" t="s">
        <v>391</v>
      </c>
      <c r="D25" s="217" t="s">
        <v>392</v>
      </c>
      <c r="E25" s="144"/>
      <c r="F25" s="145">
        <v>245.25</v>
      </c>
      <c r="G25" s="146">
        <f t="shared" si="3"/>
        <v>294.3</v>
      </c>
      <c r="H25" s="89">
        <v>231.5</v>
      </c>
      <c r="I25" s="147">
        <f t="shared" si="41"/>
        <v>277.8</v>
      </c>
      <c r="J25" s="146">
        <f t="shared" si="42"/>
        <v>397.35</v>
      </c>
      <c r="K25" s="145">
        <f t="shared" si="4"/>
        <v>375.05</v>
      </c>
      <c r="L25" s="148">
        <f t="shared" si="5"/>
        <v>1.0593952483801297</v>
      </c>
      <c r="M25" s="149">
        <f t="shared" si="6"/>
        <v>252.65</v>
      </c>
      <c r="N25" s="150">
        <f t="shared" si="7"/>
        <v>303.18</v>
      </c>
      <c r="O25" s="89">
        <f t="shared" si="8"/>
        <v>255.20000000000002</v>
      </c>
      <c r="P25" s="89">
        <f t="shared" si="9"/>
        <v>306.24</v>
      </c>
      <c r="Q25" s="134">
        <f t="shared" si="10"/>
        <v>1.010093014051059</v>
      </c>
      <c r="R25" s="90">
        <f t="shared" si="11"/>
        <v>260.25</v>
      </c>
      <c r="S25" s="135">
        <f t="shared" si="12"/>
        <v>312.3</v>
      </c>
      <c r="T25" s="134">
        <f t="shared" si="13"/>
        <v>1.030081139916881</v>
      </c>
      <c r="U25" s="90">
        <f t="shared" si="14"/>
        <v>262.8</v>
      </c>
      <c r="V25" s="91">
        <f t="shared" si="15"/>
        <v>315.36</v>
      </c>
      <c r="W25" s="134">
        <f t="shared" si="16"/>
        <v>1.0401741539679399</v>
      </c>
      <c r="X25" s="90">
        <f t="shared" si="17"/>
        <v>265.3</v>
      </c>
      <c r="Y25" s="136">
        <f t="shared" si="18"/>
        <v>318.36</v>
      </c>
      <c r="Z25" s="134">
        <f t="shared" si="19"/>
        <v>1.0500692657827033</v>
      </c>
      <c r="AA25" s="90">
        <f t="shared" si="20"/>
        <v>267.85</v>
      </c>
      <c r="AB25" s="91">
        <f t="shared" si="21"/>
        <v>321.42</v>
      </c>
      <c r="AC25" s="134">
        <f t="shared" si="22"/>
        <v>1.0601622798337622</v>
      </c>
      <c r="AD25" s="90">
        <f t="shared" si="23"/>
        <v>270.35</v>
      </c>
      <c r="AE25" s="91">
        <f t="shared" si="24"/>
        <v>324.42</v>
      </c>
      <c r="AF25" s="134">
        <f t="shared" si="25"/>
        <v>1.0700573916485256</v>
      </c>
      <c r="AG25" s="90">
        <f t="shared" si="26"/>
        <v>272.90000000000003</v>
      </c>
      <c r="AH25" s="91">
        <f t="shared" si="0"/>
        <v>327.48</v>
      </c>
      <c r="AI25" s="134">
        <f t="shared" si="27"/>
        <v>1.0801504056995845</v>
      </c>
      <c r="AJ25" s="90">
        <f t="shared" si="28"/>
        <v>275.40000000000003</v>
      </c>
      <c r="AK25" s="91">
        <f t="shared" si="1"/>
        <v>330.48</v>
      </c>
      <c r="AL25" s="151">
        <f t="shared" si="29"/>
        <v>1.090045517514348</v>
      </c>
      <c r="AM25" s="90">
        <f t="shared" si="30"/>
        <v>277.95</v>
      </c>
      <c r="AN25" s="91">
        <f t="shared" si="31"/>
        <v>333.53999999999996</v>
      </c>
      <c r="AO25" s="151">
        <f t="shared" si="32"/>
        <v>1.1001385315654066</v>
      </c>
      <c r="AP25" s="90">
        <f t="shared" si="33"/>
        <v>280.45</v>
      </c>
      <c r="AQ25" s="91">
        <f t="shared" si="34"/>
        <v>336.53999999999996</v>
      </c>
      <c r="AR25" s="134">
        <f t="shared" si="35"/>
        <v>1.11003364338017</v>
      </c>
      <c r="AS25" s="90">
        <f t="shared" si="36"/>
        <v>283</v>
      </c>
      <c r="AT25" s="92">
        <f t="shared" si="37"/>
        <v>339.59999999999997</v>
      </c>
      <c r="AU25" s="152">
        <f t="shared" si="38"/>
        <v>1.1201266574312287</v>
      </c>
      <c r="AV25" s="90">
        <f t="shared" si="39"/>
        <v>290.55</v>
      </c>
      <c r="AW25" s="93">
        <f t="shared" si="2"/>
        <v>348.66</v>
      </c>
      <c r="AX25" s="153">
        <f t="shared" si="40"/>
        <v>1.1500098951118147</v>
      </c>
    </row>
    <row r="26" spans="1:50" s="59" customFormat="1" ht="15.75" customHeight="1">
      <c r="A26" s="159">
        <v>3</v>
      </c>
      <c r="B26" s="158">
        <v>8172</v>
      </c>
      <c r="C26" s="158" t="s">
        <v>393</v>
      </c>
      <c r="D26" s="217" t="s">
        <v>394</v>
      </c>
      <c r="E26" s="144"/>
      <c r="F26" s="145">
        <v>305.5</v>
      </c>
      <c r="G26" s="146">
        <f t="shared" si="3"/>
        <v>366.59999999999997</v>
      </c>
      <c r="H26" s="89">
        <v>288.25</v>
      </c>
      <c r="I26" s="147">
        <f t="shared" si="41"/>
        <v>345.9</v>
      </c>
      <c r="J26" s="146">
        <f t="shared" si="42"/>
        <v>494.95000000000005</v>
      </c>
      <c r="K26" s="145">
        <f t="shared" si="4"/>
        <v>467</v>
      </c>
      <c r="L26" s="148">
        <f t="shared" si="5"/>
        <v>1.059843885516045</v>
      </c>
      <c r="M26" s="149">
        <f t="shared" si="6"/>
        <v>314.70000000000005</v>
      </c>
      <c r="N26" s="150">
        <f t="shared" si="7"/>
        <v>377.64000000000004</v>
      </c>
      <c r="O26" s="89">
        <f t="shared" si="8"/>
        <v>317.85</v>
      </c>
      <c r="P26" s="89">
        <f t="shared" si="9"/>
        <v>381.42</v>
      </c>
      <c r="Q26" s="134">
        <f t="shared" si="10"/>
        <v>1.010009532888465</v>
      </c>
      <c r="R26" s="90">
        <f t="shared" si="11"/>
        <v>324.15000000000003</v>
      </c>
      <c r="S26" s="135">
        <f t="shared" si="12"/>
        <v>388.98</v>
      </c>
      <c r="T26" s="134">
        <f t="shared" si="13"/>
        <v>1.0300285986653956</v>
      </c>
      <c r="U26" s="90">
        <f t="shared" si="14"/>
        <v>327.3</v>
      </c>
      <c r="V26" s="91">
        <f t="shared" si="15"/>
        <v>392.76</v>
      </c>
      <c r="W26" s="134">
        <f t="shared" si="16"/>
        <v>1.0400381315538607</v>
      </c>
      <c r="X26" s="90">
        <f t="shared" si="17"/>
        <v>330.45000000000005</v>
      </c>
      <c r="Y26" s="136">
        <f t="shared" si="18"/>
        <v>396.54</v>
      </c>
      <c r="Z26" s="134">
        <f t="shared" si="19"/>
        <v>1.050047664442326</v>
      </c>
      <c r="AA26" s="90">
        <f t="shared" si="20"/>
        <v>333.6</v>
      </c>
      <c r="AB26" s="91">
        <f t="shared" si="21"/>
        <v>400.32</v>
      </c>
      <c r="AC26" s="134">
        <f t="shared" si="22"/>
        <v>1.060057197330791</v>
      </c>
      <c r="AD26" s="90">
        <f t="shared" si="23"/>
        <v>336.75</v>
      </c>
      <c r="AE26" s="91">
        <f t="shared" si="24"/>
        <v>404.09999999999997</v>
      </c>
      <c r="AF26" s="134">
        <f t="shared" si="25"/>
        <v>1.0700667302192561</v>
      </c>
      <c r="AG26" s="90">
        <f t="shared" si="26"/>
        <v>339.90000000000003</v>
      </c>
      <c r="AH26" s="91">
        <f t="shared" si="0"/>
        <v>407.88000000000005</v>
      </c>
      <c r="AI26" s="134">
        <f t="shared" si="27"/>
        <v>1.0800762631077216</v>
      </c>
      <c r="AJ26" s="90">
        <f t="shared" si="28"/>
        <v>343.05</v>
      </c>
      <c r="AK26" s="91">
        <f t="shared" si="1"/>
        <v>411.66</v>
      </c>
      <c r="AL26" s="151">
        <f t="shared" si="29"/>
        <v>1.0900857959961867</v>
      </c>
      <c r="AM26" s="90">
        <f t="shared" si="30"/>
        <v>346.20000000000005</v>
      </c>
      <c r="AN26" s="91">
        <f t="shared" si="31"/>
        <v>415.44000000000005</v>
      </c>
      <c r="AO26" s="151">
        <f t="shared" si="32"/>
        <v>1.100095328884652</v>
      </c>
      <c r="AP26" s="90">
        <f t="shared" si="33"/>
        <v>349.35</v>
      </c>
      <c r="AQ26" s="91">
        <f t="shared" si="34"/>
        <v>419.22</v>
      </c>
      <c r="AR26" s="134">
        <f t="shared" si="35"/>
        <v>1.1101048617731173</v>
      </c>
      <c r="AS26" s="90">
        <f t="shared" si="36"/>
        <v>352.5</v>
      </c>
      <c r="AT26" s="92">
        <f t="shared" si="37"/>
        <v>423</v>
      </c>
      <c r="AU26" s="152">
        <f t="shared" si="38"/>
        <v>1.1201143946615824</v>
      </c>
      <c r="AV26" s="90">
        <f t="shared" si="39"/>
        <v>361.95000000000005</v>
      </c>
      <c r="AW26" s="93">
        <f t="shared" si="2"/>
        <v>434.34000000000003</v>
      </c>
      <c r="AX26" s="153">
        <f t="shared" si="40"/>
        <v>1.150142993326978</v>
      </c>
    </row>
    <row r="27" spans="1:50" s="59" customFormat="1" ht="15.75" customHeight="1">
      <c r="A27" s="159">
        <v>3</v>
      </c>
      <c r="B27" s="158">
        <v>8173</v>
      </c>
      <c r="C27" s="158" t="s">
        <v>395</v>
      </c>
      <c r="D27" s="217" t="s">
        <v>396</v>
      </c>
      <c r="E27" s="144"/>
      <c r="F27" s="145">
        <v>380.5</v>
      </c>
      <c r="G27" s="146">
        <f t="shared" si="3"/>
        <v>456.59999999999997</v>
      </c>
      <c r="H27" s="89">
        <v>359</v>
      </c>
      <c r="I27" s="147">
        <f t="shared" si="41"/>
        <v>430.8</v>
      </c>
      <c r="J27" s="146">
        <f t="shared" si="42"/>
        <v>616.45</v>
      </c>
      <c r="K27" s="145">
        <f t="shared" si="4"/>
        <v>581.6</v>
      </c>
      <c r="L27" s="148">
        <f t="shared" si="5"/>
        <v>1.0598885793871866</v>
      </c>
      <c r="M27" s="149">
        <f t="shared" si="6"/>
        <v>391.95000000000005</v>
      </c>
      <c r="N27" s="150">
        <f t="shared" si="7"/>
        <v>470.34000000000003</v>
      </c>
      <c r="O27" s="89">
        <f t="shared" si="8"/>
        <v>395.90000000000003</v>
      </c>
      <c r="P27" s="89">
        <f t="shared" si="9"/>
        <v>475.08000000000004</v>
      </c>
      <c r="Q27" s="134">
        <f t="shared" si="10"/>
        <v>1.0100778160479653</v>
      </c>
      <c r="R27" s="90">
        <f t="shared" si="11"/>
        <v>403.75</v>
      </c>
      <c r="S27" s="135">
        <f t="shared" si="12"/>
        <v>484.5</v>
      </c>
      <c r="T27" s="134">
        <f t="shared" si="13"/>
        <v>1.0301058808521495</v>
      </c>
      <c r="U27" s="90">
        <f t="shared" si="14"/>
        <v>407.65000000000003</v>
      </c>
      <c r="V27" s="91">
        <f t="shared" si="15"/>
        <v>489.18</v>
      </c>
      <c r="W27" s="134">
        <f t="shared" si="16"/>
        <v>1.0400561296083684</v>
      </c>
      <c r="X27" s="90">
        <f t="shared" si="17"/>
        <v>411.55</v>
      </c>
      <c r="Y27" s="136">
        <f t="shared" si="18"/>
        <v>493.86</v>
      </c>
      <c r="Z27" s="134">
        <f t="shared" si="19"/>
        <v>1.0500063783645872</v>
      </c>
      <c r="AA27" s="90">
        <f t="shared" si="20"/>
        <v>415.5</v>
      </c>
      <c r="AB27" s="91">
        <f t="shared" si="21"/>
        <v>498.59999999999997</v>
      </c>
      <c r="AC27" s="134">
        <f t="shared" si="22"/>
        <v>1.0600841944125525</v>
      </c>
      <c r="AD27" s="90">
        <f t="shared" si="23"/>
        <v>419.40000000000003</v>
      </c>
      <c r="AE27" s="91">
        <f t="shared" si="24"/>
        <v>503.28000000000003</v>
      </c>
      <c r="AF27" s="134">
        <f t="shared" si="25"/>
        <v>1.0700344431687716</v>
      </c>
      <c r="AG27" s="90">
        <f t="shared" si="26"/>
        <v>423.35</v>
      </c>
      <c r="AH27" s="91">
        <f t="shared" si="0"/>
        <v>508.02</v>
      </c>
      <c r="AI27" s="134">
        <f t="shared" si="27"/>
        <v>1.0801122592167367</v>
      </c>
      <c r="AJ27" s="90">
        <f t="shared" si="28"/>
        <v>427.25</v>
      </c>
      <c r="AK27" s="91">
        <f t="shared" si="1"/>
        <v>512.6999999999999</v>
      </c>
      <c r="AL27" s="151">
        <f t="shared" si="29"/>
        <v>1.0900625079729556</v>
      </c>
      <c r="AM27" s="90">
        <f t="shared" si="30"/>
        <v>431.15000000000003</v>
      </c>
      <c r="AN27" s="91">
        <f t="shared" si="31"/>
        <v>517.38</v>
      </c>
      <c r="AO27" s="151">
        <f t="shared" si="32"/>
        <v>1.1000127567291746</v>
      </c>
      <c r="AP27" s="90">
        <f t="shared" si="33"/>
        <v>435.1</v>
      </c>
      <c r="AQ27" s="91">
        <f t="shared" si="34"/>
        <v>522.12</v>
      </c>
      <c r="AR27" s="134">
        <f t="shared" si="35"/>
        <v>1.11009057277714</v>
      </c>
      <c r="AS27" s="90">
        <f t="shared" si="36"/>
        <v>439</v>
      </c>
      <c r="AT27" s="92">
        <f t="shared" si="37"/>
        <v>526.8</v>
      </c>
      <c r="AU27" s="152">
        <f t="shared" si="38"/>
        <v>1.1200408215333586</v>
      </c>
      <c r="AV27" s="90">
        <f t="shared" si="39"/>
        <v>450.75</v>
      </c>
      <c r="AW27" s="93">
        <f t="shared" si="2"/>
        <v>540.9</v>
      </c>
      <c r="AX27" s="153">
        <f t="shared" si="40"/>
        <v>1.1500191350937619</v>
      </c>
    </row>
    <row r="28" spans="1:50" s="59" customFormat="1" ht="15.75" customHeight="1">
      <c r="A28" s="159"/>
      <c r="B28" s="158">
        <v>13215</v>
      </c>
      <c r="C28" s="158"/>
      <c r="D28" s="217" t="s">
        <v>397</v>
      </c>
      <c r="E28" s="144"/>
      <c r="F28" s="145">
        <v>219.5</v>
      </c>
      <c r="G28" s="146">
        <f t="shared" si="3"/>
        <v>263.4</v>
      </c>
      <c r="H28" s="160">
        <f>I28/1.2</f>
        <v>207</v>
      </c>
      <c r="I28" s="163">
        <v>248.4</v>
      </c>
      <c r="J28" s="146">
        <f t="shared" si="42"/>
        <v>355.6</v>
      </c>
      <c r="K28" s="145">
        <f t="shared" si="4"/>
        <v>335.35</v>
      </c>
      <c r="L28" s="148">
        <f t="shared" si="5"/>
        <v>1.0603864734299515</v>
      </c>
      <c r="M28" s="149">
        <f t="shared" si="6"/>
        <v>226.10000000000002</v>
      </c>
      <c r="N28" s="150">
        <f t="shared" si="7"/>
        <v>271.32</v>
      </c>
      <c r="O28" s="89">
        <f t="shared" si="8"/>
        <v>228.4</v>
      </c>
      <c r="P28" s="89">
        <f t="shared" si="9"/>
        <v>274.08</v>
      </c>
      <c r="Q28" s="134">
        <f t="shared" si="10"/>
        <v>1.010172490048651</v>
      </c>
      <c r="R28" s="90">
        <f t="shared" si="11"/>
        <v>232.9</v>
      </c>
      <c r="S28" s="135">
        <f t="shared" si="12"/>
        <v>279.48</v>
      </c>
      <c r="T28" s="134">
        <f t="shared" si="13"/>
        <v>1.0300751879699248</v>
      </c>
      <c r="U28" s="90">
        <f t="shared" si="14"/>
        <v>235.15</v>
      </c>
      <c r="V28" s="91">
        <f t="shared" si="15"/>
        <v>282.18</v>
      </c>
      <c r="W28" s="134">
        <f t="shared" si="16"/>
        <v>1.0400265369305617</v>
      </c>
      <c r="X28" s="90">
        <f t="shared" si="17"/>
        <v>237.45000000000002</v>
      </c>
      <c r="Y28" s="136">
        <f t="shared" si="18"/>
        <v>284.94</v>
      </c>
      <c r="Z28" s="134">
        <f t="shared" si="19"/>
        <v>1.0501990269792127</v>
      </c>
      <c r="AA28" s="90">
        <f t="shared" si="20"/>
        <v>239.70000000000002</v>
      </c>
      <c r="AB28" s="91">
        <f t="shared" si="21"/>
        <v>287.64</v>
      </c>
      <c r="AC28" s="134">
        <f t="shared" si="22"/>
        <v>1.0601503759398496</v>
      </c>
      <c r="AD28" s="90">
        <f t="shared" si="23"/>
        <v>241.95000000000002</v>
      </c>
      <c r="AE28" s="91">
        <f t="shared" si="24"/>
        <v>290.34000000000003</v>
      </c>
      <c r="AF28" s="134">
        <f t="shared" si="25"/>
        <v>1.0701017249004867</v>
      </c>
      <c r="AG28" s="90">
        <f t="shared" si="26"/>
        <v>244.20000000000002</v>
      </c>
      <c r="AH28" s="91">
        <f t="shared" si="0"/>
        <v>293.04</v>
      </c>
      <c r="AI28" s="134">
        <f t="shared" si="27"/>
        <v>1.0800530738611236</v>
      </c>
      <c r="AJ28" s="90">
        <f t="shared" si="28"/>
        <v>246.45000000000002</v>
      </c>
      <c r="AK28" s="91">
        <f t="shared" si="1"/>
        <v>295.74</v>
      </c>
      <c r="AL28" s="151">
        <f t="shared" si="29"/>
        <v>1.0900044228217602</v>
      </c>
      <c r="AM28" s="90">
        <f t="shared" si="30"/>
        <v>248.75</v>
      </c>
      <c r="AN28" s="91">
        <f t="shared" si="31"/>
        <v>298.5</v>
      </c>
      <c r="AO28" s="151">
        <f t="shared" si="32"/>
        <v>1.1001769128704113</v>
      </c>
      <c r="AP28" s="90">
        <f t="shared" si="33"/>
        <v>251</v>
      </c>
      <c r="AQ28" s="91">
        <f t="shared" si="34"/>
        <v>301.2</v>
      </c>
      <c r="AR28" s="134">
        <f t="shared" si="35"/>
        <v>1.1101282618310482</v>
      </c>
      <c r="AS28" s="90">
        <f t="shared" si="36"/>
        <v>253.25</v>
      </c>
      <c r="AT28" s="92">
        <f t="shared" si="37"/>
        <v>303.9</v>
      </c>
      <c r="AU28" s="152">
        <f t="shared" si="38"/>
        <v>1.120079610791685</v>
      </c>
      <c r="AV28" s="90">
        <f t="shared" si="39"/>
        <v>260.05</v>
      </c>
      <c r="AW28" s="93">
        <f t="shared" si="2"/>
        <v>312.06</v>
      </c>
      <c r="AX28" s="153">
        <f t="shared" si="40"/>
        <v>1.1501547987616099</v>
      </c>
    </row>
    <row r="29" spans="1:50" s="59" customFormat="1" ht="15.75" customHeight="1">
      <c r="A29" s="159"/>
      <c r="B29" s="158">
        <v>13216</v>
      </c>
      <c r="C29" s="158"/>
      <c r="D29" s="217" t="s">
        <v>398</v>
      </c>
      <c r="E29" s="144"/>
      <c r="F29" s="145">
        <f>CEILING(H29*1.06,0.05)</f>
        <v>268.75</v>
      </c>
      <c r="G29" s="146">
        <f t="shared" si="3"/>
        <v>322.5</v>
      </c>
      <c r="H29" s="160">
        <f>I29/1.2</f>
        <v>253.5</v>
      </c>
      <c r="I29" s="163">
        <v>304.2</v>
      </c>
      <c r="J29" s="146">
        <f t="shared" si="42"/>
        <v>435.40000000000003</v>
      </c>
      <c r="K29" s="145">
        <f t="shared" si="4"/>
        <v>410.70000000000005</v>
      </c>
      <c r="L29" s="148">
        <f t="shared" si="5"/>
        <v>1.0601577909270217</v>
      </c>
      <c r="M29" s="149">
        <f t="shared" si="6"/>
        <v>276.85</v>
      </c>
      <c r="N29" s="150">
        <f t="shared" si="7"/>
        <v>332.22</v>
      </c>
      <c r="O29" s="89">
        <f t="shared" si="8"/>
        <v>279.65000000000003</v>
      </c>
      <c r="P29" s="89">
        <f t="shared" si="9"/>
        <v>335.58000000000004</v>
      </c>
      <c r="Q29" s="134">
        <f t="shared" si="10"/>
        <v>1.0101137800252844</v>
      </c>
      <c r="R29" s="90">
        <f t="shared" si="11"/>
        <v>285.2</v>
      </c>
      <c r="S29" s="135">
        <f t="shared" si="12"/>
        <v>342.23999999999995</v>
      </c>
      <c r="T29" s="134">
        <f t="shared" si="13"/>
        <v>1.0301607368611159</v>
      </c>
      <c r="U29" s="90">
        <f t="shared" si="14"/>
        <v>287.95</v>
      </c>
      <c r="V29" s="91">
        <f t="shared" si="15"/>
        <v>345.53999999999996</v>
      </c>
      <c r="W29" s="134">
        <f t="shared" si="16"/>
        <v>1.0400939136716632</v>
      </c>
      <c r="X29" s="90">
        <f t="shared" si="17"/>
        <v>290.7</v>
      </c>
      <c r="Y29" s="136">
        <f t="shared" si="18"/>
        <v>348.84</v>
      </c>
      <c r="Z29" s="134">
        <f t="shared" si="19"/>
        <v>1.0500270904822104</v>
      </c>
      <c r="AA29" s="90">
        <f t="shared" si="20"/>
        <v>293.5</v>
      </c>
      <c r="AB29" s="91">
        <f t="shared" si="21"/>
        <v>352.2</v>
      </c>
      <c r="AC29" s="134">
        <f t="shared" si="22"/>
        <v>1.0601408705074948</v>
      </c>
      <c r="AD29" s="90">
        <f t="shared" si="23"/>
        <v>296.25</v>
      </c>
      <c r="AE29" s="91">
        <f t="shared" si="24"/>
        <v>355.5</v>
      </c>
      <c r="AF29" s="134">
        <f t="shared" si="25"/>
        <v>1.0700740473180421</v>
      </c>
      <c r="AG29" s="90">
        <f t="shared" si="26"/>
        <v>299</v>
      </c>
      <c r="AH29" s="91">
        <f t="shared" si="0"/>
        <v>358.8</v>
      </c>
      <c r="AI29" s="134">
        <f t="shared" si="27"/>
        <v>1.0800072241285894</v>
      </c>
      <c r="AJ29" s="90">
        <f t="shared" si="28"/>
        <v>301.8</v>
      </c>
      <c r="AK29" s="91">
        <f t="shared" si="1"/>
        <v>362.16</v>
      </c>
      <c r="AL29" s="151">
        <f t="shared" si="29"/>
        <v>1.090121004153874</v>
      </c>
      <c r="AM29" s="90">
        <f t="shared" si="30"/>
        <v>304.55</v>
      </c>
      <c r="AN29" s="91">
        <f t="shared" si="31"/>
        <v>365.46</v>
      </c>
      <c r="AO29" s="151">
        <f t="shared" si="32"/>
        <v>1.100054180964421</v>
      </c>
      <c r="AP29" s="90">
        <f t="shared" si="33"/>
        <v>307.35</v>
      </c>
      <c r="AQ29" s="91">
        <f t="shared" si="34"/>
        <v>368.82</v>
      </c>
      <c r="AR29" s="134">
        <f t="shared" si="35"/>
        <v>1.1101679609897055</v>
      </c>
      <c r="AS29" s="90">
        <f t="shared" si="36"/>
        <v>310.1</v>
      </c>
      <c r="AT29" s="92">
        <f t="shared" si="37"/>
        <v>372.12</v>
      </c>
      <c r="AU29" s="152">
        <f t="shared" si="38"/>
        <v>1.1201011378002528</v>
      </c>
      <c r="AV29" s="90">
        <f t="shared" si="39"/>
        <v>318.40000000000003</v>
      </c>
      <c r="AW29" s="93">
        <f t="shared" si="2"/>
        <v>382.08000000000004</v>
      </c>
      <c r="AX29" s="153">
        <f t="shared" si="40"/>
        <v>1.1500812714466317</v>
      </c>
    </row>
    <row r="30" spans="1:50" s="59" customFormat="1" ht="15.75" customHeight="1">
      <c r="A30" s="159"/>
      <c r="B30" s="158">
        <v>14251</v>
      </c>
      <c r="C30" s="158"/>
      <c r="D30" s="217" t="s">
        <v>399</v>
      </c>
      <c r="E30" s="144"/>
      <c r="F30" s="145">
        <v>329.75</v>
      </c>
      <c r="G30" s="146">
        <f t="shared" si="3"/>
        <v>395.7</v>
      </c>
      <c r="H30" s="160">
        <f>I30/1.2</f>
        <v>311</v>
      </c>
      <c r="I30" s="163">
        <v>373.2</v>
      </c>
      <c r="J30" s="146">
        <f t="shared" si="42"/>
        <v>534.2</v>
      </c>
      <c r="K30" s="145">
        <f t="shared" si="4"/>
        <v>503.85</v>
      </c>
      <c r="L30" s="148">
        <f t="shared" si="5"/>
        <v>1.060289389067524</v>
      </c>
      <c r="M30" s="149">
        <f t="shared" si="6"/>
        <v>339.65000000000003</v>
      </c>
      <c r="N30" s="150">
        <f t="shared" si="7"/>
        <v>407.58000000000004</v>
      </c>
      <c r="O30" s="89">
        <f t="shared" si="8"/>
        <v>343.05</v>
      </c>
      <c r="P30" s="89">
        <f t="shared" si="9"/>
        <v>411.66</v>
      </c>
      <c r="Q30" s="134">
        <f t="shared" si="10"/>
        <v>1.0100103047254527</v>
      </c>
      <c r="R30" s="90">
        <f t="shared" si="11"/>
        <v>349.85</v>
      </c>
      <c r="S30" s="135">
        <f t="shared" si="12"/>
        <v>419.82</v>
      </c>
      <c r="T30" s="134">
        <f t="shared" si="13"/>
        <v>1.030030914176358</v>
      </c>
      <c r="U30" s="90">
        <f t="shared" si="14"/>
        <v>353.25</v>
      </c>
      <c r="V30" s="91">
        <f t="shared" si="15"/>
        <v>423.9</v>
      </c>
      <c r="W30" s="134">
        <f t="shared" si="16"/>
        <v>1.0400412189018104</v>
      </c>
      <c r="X30" s="90">
        <f t="shared" si="17"/>
        <v>356.65000000000003</v>
      </c>
      <c r="Y30" s="136">
        <f t="shared" si="18"/>
        <v>427.98</v>
      </c>
      <c r="Z30" s="134">
        <f t="shared" si="19"/>
        <v>1.0500515236272634</v>
      </c>
      <c r="AA30" s="90">
        <f t="shared" si="20"/>
        <v>360.05</v>
      </c>
      <c r="AB30" s="91">
        <f t="shared" si="21"/>
        <v>432.06</v>
      </c>
      <c r="AC30" s="134">
        <f t="shared" si="22"/>
        <v>1.060061828352716</v>
      </c>
      <c r="AD30" s="90">
        <f t="shared" si="23"/>
        <v>363.45000000000005</v>
      </c>
      <c r="AE30" s="91">
        <f t="shared" si="24"/>
        <v>436.14000000000004</v>
      </c>
      <c r="AF30" s="134">
        <f t="shared" si="25"/>
        <v>1.0700721330781686</v>
      </c>
      <c r="AG30" s="90">
        <f t="shared" si="26"/>
        <v>366.85</v>
      </c>
      <c r="AH30" s="91">
        <f t="shared" si="0"/>
        <v>440.22</v>
      </c>
      <c r="AI30" s="134">
        <f t="shared" si="27"/>
        <v>1.0800824378036213</v>
      </c>
      <c r="AJ30" s="90">
        <f t="shared" si="28"/>
        <v>370.25</v>
      </c>
      <c r="AK30" s="91">
        <f t="shared" si="1"/>
        <v>444.3</v>
      </c>
      <c r="AL30" s="151">
        <f t="shared" si="29"/>
        <v>1.090092742529074</v>
      </c>
      <c r="AM30" s="90">
        <f t="shared" si="30"/>
        <v>373.65000000000003</v>
      </c>
      <c r="AN30" s="91">
        <f t="shared" si="31"/>
        <v>448.38000000000005</v>
      </c>
      <c r="AO30" s="151">
        <f t="shared" si="32"/>
        <v>1.1001030472545268</v>
      </c>
      <c r="AP30" s="90">
        <f t="shared" si="33"/>
        <v>377.05</v>
      </c>
      <c r="AQ30" s="91">
        <f t="shared" si="34"/>
        <v>452.46</v>
      </c>
      <c r="AR30" s="134">
        <f t="shared" si="35"/>
        <v>1.1101133519799793</v>
      </c>
      <c r="AS30" s="90">
        <f t="shared" si="36"/>
        <v>380.45000000000005</v>
      </c>
      <c r="AT30" s="92">
        <f t="shared" si="37"/>
        <v>456.54</v>
      </c>
      <c r="AU30" s="152">
        <f t="shared" si="38"/>
        <v>1.120123656705432</v>
      </c>
      <c r="AV30" s="90">
        <f t="shared" si="39"/>
        <v>390.6</v>
      </c>
      <c r="AW30" s="93">
        <f t="shared" si="2"/>
        <v>468.72</v>
      </c>
      <c r="AX30" s="153">
        <f t="shared" si="40"/>
        <v>1.1500073605181804</v>
      </c>
    </row>
    <row r="31" spans="1:50" s="59" customFormat="1" ht="15.75" customHeight="1">
      <c r="A31" s="159">
        <v>3</v>
      </c>
      <c r="B31" s="158">
        <v>1621</v>
      </c>
      <c r="C31" s="158"/>
      <c r="D31" s="217" t="s">
        <v>400</v>
      </c>
      <c r="E31" s="144"/>
      <c r="F31" s="145">
        <f>CEILING(H31*1.06,0.05)</f>
        <v>189.5</v>
      </c>
      <c r="G31" s="146">
        <f t="shared" si="3"/>
        <v>227.4</v>
      </c>
      <c r="H31" s="89">
        <v>178.75</v>
      </c>
      <c r="I31" s="164">
        <f>H31*1.2</f>
        <v>214.5</v>
      </c>
      <c r="J31" s="146">
        <f t="shared" si="42"/>
        <v>307</v>
      </c>
      <c r="K31" s="145">
        <f t="shared" si="4"/>
        <v>289.6</v>
      </c>
      <c r="L31" s="148">
        <f t="shared" si="5"/>
        <v>1.0601398601398602</v>
      </c>
      <c r="M31" s="149">
        <f t="shared" si="6"/>
        <v>195.20000000000002</v>
      </c>
      <c r="N31" s="150">
        <f t="shared" si="7"/>
        <v>234.24</v>
      </c>
      <c r="O31" s="89">
        <f t="shared" si="8"/>
        <v>197.20000000000002</v>
      </c>
      <c r="P31" s="89">
        <f t="shared" si="9"/>
        <v>236.64000000000001</v>
      </c>
      <c r="Q31" s="134">
        <f t="shared" si="10"/>
        <v>1.0102459016393444</v>
      </c>
      <c r="R31" s="90">
        <f t="shared" si="11"/>
        <v>201.10000000000002</v>
      </c>
      <c r="S31" s="135">
        <f t="shared" si="12"/>
        <v>241.32000000000002</v>
      </c>
      <c r="T31" s="134">
        <f t="shared" si="13"/>
        <v>1.0302254098360657</v>
      </c>
      <c r="U31" s="90">
        <f t="shared" si="14"/>
        <v>203.05</v>
      </c>
      <c r="V31" s="91">
        <f t="shared" si="15"/>
        <v>243.66</v>
      </c>
      <c r="W31" s="134">
        <f t="shared" si="16"/>
        <v>1.0402151639344261</v>
      </c>
      <c r="X31" s="90">
        <f t="shared" si="17"/>
        <v>205</v>
      </c>
      <c r="Y31" s="136">
        <f t="shared" si="18"/>
        <v>246</v>
      </c>
      <c r="Z31" s="134">
        <f t="shared" si="19"/>
        <v>1.0502049180327868</v>
      </c>
      <c r="AA31" s="90">
        <f t="shared" si="20"/>
        <v>206.95000000000002</v>
      </c>
      <c r="AB31" s="91">
        <f t="shared" si="21"/>
        <v>248.34</v>
      </c>
      <c r="AC31" s="134">
        <f t="shared" si="22"/>
        <v>1.0601946721311475</v>
      </c>
      <c r="AD31" s="90">
        <f t="shared" si="23"/>
        <v>208.9</v>
      </c>
      <c r="AE31" s="91">
        <f t="shared" si="24"/>
        <v>250.68</v>
      </c>
      <c r="AF31" s="134">
        <f t="shared" si="25"/>
        <v>1.0701844262295082</v>
      </c>
      <c r="AG31" s="90">
        <f t="shared" si="26"/>
        <v>210.85000000000002</v>
      </c>
      <c r="AH31" s="91">
        <f t="shared" si="0"/>
        <v>253.02</v>
      </c>
      <c r="AI31" s="134">
        <f t="shared" si="27"/>
        <v>1.0801741803278688</v>
      </c>
      <c r="AJ31" s="90">
        <f t="shared" si="28"/>
        <v>212.8</v>
      </c>
      <c r="AK31" s="91">
        <f t="shared" si="1"/>
        <v>255.36</v>
      </c>
      <c r="AL31" s="151">
        <f t="shared" si="29"/>
        <v>1.0901639344262295</v>
      </c>
      <c r="AM31" s="90">
        <f t="shared" si="30"/>
        <v>214.75</v>
      </c>
      <c r="AN31" s="91">
        <f t="shared" si="31"/>
        <v>257.7</v>
      </c>
      <c r="AO31" s="151">
        <f t="shared" si="32"/>
        <v>1.1001536885245902</v>
      </c>
      <c r="AP31" s="90">
        <f t="shared" si="33"/>
        <v>216.70000000000002</v>
      </c>
      <c r="AQ31" s="91">
        <f t="shared" si="34"/>
        <v>260.04</v>
      </c>
      <c r="AR31" s="134">
        <f t="shared" si="35"/>
        <v>1.1101434426229508</v>
      </c>
      <c r="AS31" s="90">
        <f t="shared" si="36"/>
        <v>218.65</v>
      </c>
      <c r="AT31" s="92">
        <f t="shared" si="37"/>
        <v>262.38</v>
      </c>
      <c r="AU31" s="152">
        <f t="shared" si="38"/>
        <v>1.1201331967213115</v>
      </c>
      <c r="AV31" s="90">
        <f t="shared" si="39"/>
        <v>224.5</v>
      </c>
      <c r="AW31" s="93">
        <f t="shared" si="2"/>
        <v>269.4</v>
      </c>
      <c r="AX31" s="153">
        <f t="shared" si="40"/>
        <v>1.1501024590163933</v>
      </c>
    </row>
    <row r="32" spans="1:50" s="59" customFormat="1" ht="15.75" customHeight="1">
      <c r="A32" s="159">
        <v>3</v>
      </c>
      <c r="B32" s="158">
        <v>1623</v>
      </c>
      <c r="C32" s="158"/>
      <c r="D32" s="217" t="s">
        <v>401</v>
      </c>
      <c r="E32" s="144"/>
      <c r="F32" s="145">
        <v>233</v>
      </c>
      <c r="G32" s="146">
        <f t="shared" si="3"/>
        <v>279.59999999999997</v>
      </c>
      <c r="H32" s="89">
        <v>219.75</v>
      </c>
      <c r="I32" s="164">
        <f>H32*1.2</f>
        <v>263.7</v>
      </c>
      <c r="J32" s="146">
        <f t="shared" si="42"/>
        <v>377.5</v>
      </c>
      <c r="K32" s="145">
        <f t="shared" si="4"/>
        <v>356</v>
      </c>
      <c r="L32" s="148">
        <f t="shared" si="5"/>
        <v>1.0602957906712172</v>
      </c>
      <c r="M32" s="149">
        <f t="shared" si="6"/>
        <v>240</v>
      </c>
      <c r="N32" s="150">
        <f t="shared" si="7"/>
        <v>288</v>
      </c>
      <c r="O32" s="89">
        <f t="shared" si="8"/>
        <v>242.4</v>
      </c>
      <c r="P32" s="89">
        <f t="shared" si="9"/>
        <v>290.88</v>
      </c>
      <c r="Q32" s="134">
        <f t="shared" si="10"/>
        <v>1.01</v>
      </c>
      <c r="R32" s="90">
        <f t="shared" si="11"/>
        <v>247.20000000000002</v>
      </c>
      <c r="S32" s="135">
        <f t="shared" si="12"/>
        <v>296.64</v>
      </c>
      <c r="T32" s="134">
        <f t="shared" si="13"/>
        <v>1.03</v>
      </c>
      <c r="U32" s="90">
        <f t="shared" si="14"/>
        <v>249.60000000000002</v>
      </c>
      <c r="V32" s="91">
        <f t="shared" si="15"/>
        <v>299.52000000000004</v>
      </c>
      <c r="W32" s="134">
        <f t="shared" si="16"/>
        <v>1.04</v>
      </c>
      <c r="X32" s="90">
        <f t="shared" si="17"/>
        <v>252</v>
      </c>
      <c r="Y32" s="136">
        <f t="shared" si="18"/>
        <v>302.4</v>
      </c>
      <c r="Z32" s="134">
        <f t="shared" si="19"/>
        <v>1.0499999999999998</v>
      </c>
      <c r="AA32" s="90">
        <f t="shared" si="20"/>
        <v>254.4</v>
      </c>
      <c r="AB32" s="91">
        <f t="shared" si="21"/>
        <v>305.28</v>
      </c>
      <c r="AC32" s="134">
        <f t="shared" si="22"/>
        <v>1.0599999999999998</v>
      </c>
      <c r="AD32" s="90">
        <f t="shared" si="23"/>
        <v>256.8</v>
      </c>
      <c r="AE32" s="91">
        <f t="shared" si="24"/>
        <v>308.16</v>
      </c>
      <c r="AF32" s="134">
        <f t="shared" si="25"/>
        <v>1.07</v>
      </c>
      <c r="AG32" s="90">
        <f t="shared" si="26"/>
        <v>259.2</v>
      </c>
      <c r="AH32" s="91">
        <f t="shared" si="0"/>
        <v>311.03999999999996</v>
      </c>
      <c r="AI32" s="134">
        <f t="shared" si="27"/>
        <v>1.0799999999999998</v>
      </c>
      <c r="AJ32" s="90">
        <f t="shared" si="28"/>
        <v>261.6</v>
      </c>
      <c r="AK32" s="91">
        <f t="shared" si="1"/>
        <v>313.92</v>
      </c>
      <c r="AL32" s="151">
        <f t="shared" si="29"/>
        <v>1.09</v>
      </c>
      <c r="AM32" s="90">
        <f t="shared" si="30"/>
        <v>264</v>
      </c>
      <c r="AN32" s="91">
        <f t="shared" si="31"/>
        <v>316.8</v>
      </c>
      <c r="AO32" s="151">
        <f t="shared" si="32"/>
        <v>1.1</v>
      </c>
      <c r="AP32" s="90">
        <f t="shared" si="33"/>
        <v>266.40000000000003</v>
      </c>
      <c r="AQ32" s="91">
        <f t="shared" si="34"/>
        <v>319.68</v>
      </c>
      <c r="AR32" s="134">
        <f t="shared" si="35"/>
        <v>1.11</v>
      </c>
      <c r="AS32" s="90">
        <f t="shared" si="36"/>
        <v>268.8</v>
      </c>
      <c r="AT32" s="92">
        <f t="shared" si="37"/>
        <v>322.56</v>
      </c>
      <c r="AU32" s="152">
        <f t="shared" si="38"/>
        <v>1.12</v>
      </c>
      <c r="AV32" s="90">
        <f t="shared" si="39"/>
        <v>276</v>
      </c>
      <c r="AW32" s="93">
        <f t="shared" si="2"/>
        <v>331.2</v>
      </c>
      <c r="AX32" s="153">
        <f t="shared" si="40"/>
        <v>1.15</v>
      </c>
    </row>
    <row r="33" spans="1:50" s="59" customFormat="1" ht="15.75" customHeight="1">
      <c r="A33" s="159">
        <v>3</v>
      </c>
      <c r="B33" s="158">
        <v>1624</v>
      </c>
      <c r="C33" s="158"/>
      <c r="D33" s="217" t="s">
        <v>402</v>
      </c>
      <c r="E33" s="144"/>
      <c r="F33" s="145">
        <f>CEILING(H33*1.06,0.05)</f>
        <v>291.25</v>
      </c>
      <c r="G33" s="146">
        <f t="shared" si="3"/>
        <v>349.5</v>
      </c>
      <c r="H33" s="89">
        <v>274.75</v>
      </c>
      <c r="I33" s="164">
        <f>H33*1.2</f>
        <v>329.7</v>
      </c>
      <c r="J33" s="146">
        <f t="shared" si="42"/>
        <v>471.85</v>
      </c>
      <c r="K33" s="145">
        <f t="shared" si="4"/>
        <v>445.1</v>
      </c>
      <c r="L33" s="148">
        <f t="shared" si="5"/>
        <v>1.0600545950864422</v>
      </c>
      <c r="M33" s="149">
        <f t="shared" si="6"/>
        <v>300</v>
      </c>
      <c r="N33" s="150">
        <f t="shared" si="7"/>
        <v>360</v>
      </c>
      <c r="O33" s="89">
        <f t="shared" si="8"/>
        <v>303</v>
      </c>
      <c r="P33" s="89">
        <f t="shared" si="9"/>
        <v>363.59999999999997</v>
      </c>
      <c r="Q33" s="134">
        <f t="shared" si="10"/>
        <v>1.01</v>
      </c>
      <c r="R33" s="90">
        <f t="shared" si="11"/>
        <v>309</v>
      </c>
      <c r="S33" s="135">
        <f t="shared" si="12"/>
        <v>370.8</v>
      </c>
      <c r="T33" s="134">
        <f t="shared" si="13"/>
        <v>1.03</v>
      </c>
      <c r="U33" s="90">
        <f t="shared" si="14"/>
        <v>312</v>
      </c>
      <c r="V33" s="91">
        <f t="shared" si="15"/>
        <v>374.4</v>
      </c>
      <c r="W33" s="134">
        <f t="shared" si="16"/>
        <v>1.04</v>
      </c>
      <c r="X33" s="90">
        <f t="shared" si="17"/>
        <v>315</v>
      </c>
      <c r="Y33" s="136">
        <f t="shared" si="18"/>
        <v>378</v>
      </c>
      <c r="Z33" s="134">
        <f t="shared" si="19"/>
        <v>1.05</v>
      </c>
      <c r="AA33" s="90">
        <f t="shared" si="20"/>
        <v>318</v>
      </c>
      <c r="AB33" s="91">
        <f t="shared" si="21"/>
        <v>381.59999999999997</v>
      </c>
      <c r="AC33" s="134">
        <f t="shared" si="22"/>
        <v>1.0599999999999998</v>
      </c>
      <c r="AD33" s="90">
        <f t="shared" si="23"/>
        <v>321</v>
      </c>
      <c r="AE33" s="91">
        <f t="shared" si="24"/>
        <v>385.2</v>
      </c>
      <c r="AF33" s="134">
        <f t="shared" si="25"/>
        <v>1.07</v>
      </c>
      <c r="AG33" s="90">
        <f t="shared" si="26"/>
        <v>324</v>
      </c>
      <c r="AH33" s="91">
        <f t="shared" si="0"/>
        <v>388.8</v>
      </c>
      <c r="AI33" s="134">
        <f t="shared" si="27"/>
        <v>1.08</v>
      </c>
      <c r="AJ33" s="90">
        <f t="shared" si="28"/>
        <v>327</v>
      </c>
      <c r="AK33" s="91">
        <f t="shared" si="1"/>
        <v>392.4</v>
      </c>
      <c r="AL33" s="151">
        <f t="shared" si="29"/>
        <v>1.0899999999999999</v>
      </c>
      <c r="AM33" s="90">
        <f t="shared" si="30"/>
        <v>330</v>
      </c>
      <c r="AN33" s="91">
        <f t="shared" si="31"/>
        <v>396</v>
      </c>
      <c r="AO33" s="151">
        <f t="shared" si="32"/>
        <v>1.1</v>
      </c>
      <c r="AP33" s="90">
        <f t="shared" si="33"/>
        <v>333</v>
      </c>
      <c r="AQ33" s="91">
        <f t="shared" si="34"/>
        <v>399.59999999999997</v>
      </c>
      <c r="AR33" s="134">
        <f t="shared" si="35"/>
        <v>1.1099999999999999</v>
      </c>
      <c r="AS33" s="90">
        <f t="shared" si="36"/>
        <v>336</v>
      </c>
      <c r="AT33" s="92">
        <f t="shared" si="37"/>
        <v>403.2</v>
      </c>
      <c r="AU33" s="152">
        <f t="shared" si="38"/>
        <v>1.1199999999999999</v>
      </c>
      <c r="AV33" s="90">
        <f t="shared" si="39"/>
        <v>345</v>
      </c>
      <c r="AW33" s="93">
        <f t="shared" si="2"/>
        <v>414</v>
      </c>
      <c r="AX33" s="153">
        <f t="shared" si="40"/>
        <v>1.15</v>
      </c>
    </row>
    <row r="34" spans="1:50" s="59" customFormat="1" ht="15.75" customHeight="1">
      <c r="A34" s="159"/>
      <c r="B34" s="158">
        <v>12326</v>
      </c>
      <c r="C34" s="158"/>
      <c r="D34" s="217" t="s">
        <v>403</v>
      </c>
      <c r="E34" s="144"/>
      <c r="F34" s="145" t="s">
        <v>388</v>
      </c>
      <c r="G34" s="146" t="s">
        <v>388</v>
      </c>
      <c r="H34" s="89" t="s">
        <v>388</v>
      </c>
      <c r="I34" s="164" t="s">
        <v>388</v>
      </c>
      <c r="J34" s="146" t="s">
        <v>388</v>
      </c>
      <c r="K34" s="145" t="s">
        <v>388</v>
      </c>
      <c r="L34" s="148" t="e">
        <f t="shared" si="5"/>
        <v>#VALUE!</v>
      </c>
      <c r="M34" s="149" t="e">
        <f t="shared" si="6"/>
        <v>#VALUE!</v>
      </c>
      <c r="N34" s="150" t="s">
        <v>388</v>
      </c>
      <c r="O34" s="89" t="s">
        <v>388</v>
      </c>
      <c r="P34" s="89" t="s">
        <v>388</v>
      </c>
      <c r="Q34" s="89" t="s">
        <v>388</v>
      </c>
      <c r="R34" s="89" t="s">
        <v>388</v>
      </c>
      <c r="S34" s="89" t="s">
        <v>388</v>
      </c>
      <c r="T34" s="89" t="s">
        <v>388</v>
      </c>
      <c r="U34" s="89" t="s">
        <v>388</v>
      </c>
      <c r="V34" s="89" t="s">
        <v>388</v>
      </c>
      <c r="W34" s="89" t="s">
        <v>388</v>
      </c>
      <c r="X34" s="89" t="s">
        <v>388</v>
      </c>
      <c r="Y34" s="162" t="s">
        <v>388</v>
      </c>
      <c r="Z34" s="162" t="s">
        <v>388</v>
      </c>
      <c r="AA34" s="162" t="s">
        <v>388</v>
      </c>
      <c r="AB34" s="162" t="s">
        <v>388</v>
      </c>
      <c r="AC34" s="162" t="s">
        <v>388</v>
      </c>
      <c r="AD34" s="162" t="s">
        <v>388</v>
      </c>
      <c r="AE34" s="162" t="s">
        <v>388</v>
      </c>
      <c r="AF34" s="162" t="s">
        <v>388</v>
      </c>
      <c r="AG34" s="90" t="s">
        <v>388</v>
      </c>
      <c r="AH34" s="90" t="s">
        <v>388</v>
      </c>
      <c r="AI34" s="90" t="s">
        <v>388</v>
      </c>
      <c r="AJ34" s="90" t="s">
        <v>388</v>
      </c>
      <c r="AK34" s="90" t="s">
        <v>388</v>
      </c>
      <c r="AL34" s="90" t="s">
        <v>388</v>
      </c>
      <c r="AM34" s="90" t="s">
        <v>388</v>
      </c>
      <c r="AN34" s="90" t="s">
        <v>388</v>
      </c>
      <c r="AO34" s="90" t="s">
        <v>388</v>
      </c>
      <c r="AP34" s="90" t="s">
        <v>388</v>
      </c>
      <c r="AQ34" s="90" t="s">
        <v>388</v>
      </c>
      <c r="AR34" s="90" t="s">
        <v>388</v>
      </c>
      <c r="AS34" s="90" t="s">
        <v>388</v>
      </c>
      <c r="AT34" s="90" t="s">
        <v>388</v>
      </c>
      <c r="AU34" s="90" t="s">
        <v>388</v>
      </c>
      <c r="AV34" s="90" t="s">
        <v>388</v>
      </c>
      <c r="AW34" s="90" t="s">
        <v>388</v>
      </c>
      <c r="AX34" s="90" t="s">
        <v>388</v>
      </c>
    </row>
    <row r="35" spans="1:50" s="59" customFormat="1" ht="15.75" customHeight="1">
      <c r="A35" s="159"/>
      <c r="B35" s="158"/>
      <c r="C35" s="158"/>
      <c r="D35" s="217" t="s">
        <v>404</v>
      </c>
      <c r="E35" s="144"/>
      <c r="F35" s="145" t="s">
        <v>388</v>
      </c>
      <c r="G35" s="146" t="s">
        <v>388</v>
      </c>
      <c r="H35" s="89" t="s">
        <v>388</v>
      </c>
      <c r="I35" s="164" t="s">
        <v>388</v>
      </c>
      <c r="J35" s="146" t="s">
        <v>388</v>
      </c>
      <c r="K35" s="145" t="s">
        <v>388</v>
      </c>
      <c r="L35" s="148" t="e">
        <f t="shared" si="5"/>
        <v>#VALUE!</v>
      </c>
      <c r="M35" s="149" t="e">
        <f t="shared" si="6"/>
        <v>#VALUE!</v>
      </c>
      <c r="N35" s="150" t="s">
        <v>388</v>
      </c>
      <c r="O35" s="89" t="s">
        <v>388</v>
      </c>
      <c r="P35" s="89" t="s">
        <v>388</v>
      </c>
      <c r="Q35" s="89" t="s">
        <v>388</v>
      </c>
      <c r="R35" s="89" t="s">
        <v>388</v>
      </c>
      <c r="S35" s="89" t="s">
        <v>388</v>
      </c>
      <c r="T35" s="89" t="s">
        <v>388</v>
      </c>
      <c r="U35" s="89" t="s">
        <v>388</v>
      </c>
      <c r="V35" s="89" t="s">
        <v>388</v>
      </c>
      <c r="W35" s="89" t="s">
        <v>388</v>
      </c>
      <c r="X35" s="89" t="s">
        <v>388</v>
      </c>
      <c r="Y35" s="162" t="s">
        <v>388</v>
      </c>
      <c r="Z35" s="162" t="s">
        <v>388</v>
      </c>
      <c r="AA35" s="162" t="s">
        <v>388</v>
      </c>
      <c r="AB35" s="162" t="s">
        <v>388</v>
      </c>
      <c r="AC35" s="162" t="s">
        <v>388</v>
      </c>
      <c r="AD35" s="162" t="s">
        <v>388</v>
      </c>
      <c r="AE35" s="162" t="s">
        <v>388</v>
      </c>
      <c r="AF35" s="162" t="s">
        <v>388</v>
      </c>
      <c r="AG35" s="162" t="s">
        <v>388</v>
      </c>
      <c r="AH35" s="162" t="s">
        <v>388</v>
      </c>
      <c r="AI35" s="162" t="s">
        <v>388</v>
      </c>
      <c r="AJ35" s="90" t="s">
        <v>388</v>
      </c>
      <c r="AK35" s="90" t="s">
        <v>388</v>
      </c>
      <c r="AL35" s="90" t="s">
        <v>388</v>
      </c>
      <c r="AM35" s="90" t="s">
        <v>388</v>
      </c>
      <c r="AN35" s="90" t="s">
        <v>388</v>
      </c>
      <c r="AO35" s="90" t="s">
        <v>388</v>
      </c>
      <c r="AP35" s="90" t="s">
        <v>388</v>
      </c>
      <c r="AQ35" s="90" t="s">
        <v>388</v>
      </c>
      <c r="AR35" s="90" t="s">
        <v>388</v>
      </c>
      <c r="AS35" s="90" t="s">
        <v>388</v>
      </c>
      <c r="AT35" s="90" t="s">
        <v>388</v>
      </c>
      <c r="AU35" s="90" t="s">
        <v>388</v>
      </c>
      <c r="AV35" s="90" t="s">
        <v>388</v>
      </c>
      <c r="AW35" s="90" t="s">
        <v>388</v>
      </c>
      <c r="AX35" s="90" t="s">
        <v>388</v>
      </c>
    </row>
    <row r="36" spans="1:50" s="59" customFormat="1" ht="15.75" customHeight="1">
      <c r="A36" s="159"/>
      <c r="B36" s="158">
        <v>10994</v>
      </c>
      <c r="C36" s="158"/>
      <c r="D36" s="217" t="s">
        <v>405</v>
      </c>
      <c r="E36" s="144"/>
      <c r="F36" s="145" t="s">
        <v>388</v>
      </c>
      <c r="G36" s="146" t="s">
        <v>388</v>
      </c>
      <c r="H36" s="89" t="s">
        <v>388</v>
      </c>
      <c r="I36" s="164" t="s">
        <v>388</v>
      </c>
      <c r="J36" s="146" t="s">
        <v>388</v>
      </c>
      <c r="K36" s="145" t="s">
        <v>388</v>
      </c>
      <c r="L36" s="148" t="e">
        <f t="shared" si="5"/>
        <v>#VALUE!</v>
      </c>
      <c r="M36" s="149" t="e">
        <f t="shared" si="6"/>
        <v>#VALUE!</v>
      </c>
      <c r="N36" s="150" t="s">
        <v>388</v>
      </c>
      <c r="O36" s="89" t="s">
        <v>388</v>
      </c>
      <c r="P36" s="89" t="s">
        <v>388</v>
      </c>
      <c r="Q36" s="89" t="s">
        <v>388</v>
      </c>
      <c r="R36" s="89" t="s">
        <v>388</v>
      </c>
      <c r="S36" s="89" t="s">
        <v>388</v>
      </c>
      <c r="T36" s="89" t="s">
        <v>388</v>
      </c>
      <c r="U36" s="89" t="s">
        <v>388</v>
      </c>
      <c r="V36" s="89" t="s">
        <v>388</v>
      </c>
      <c r="W36" s="89" t="s">
        <v>388</v>
      </c>
      <c r="X36" s="89" t="s">
        <v>388</v>
      </c>
      <c r="Y36" s="162" t="s">
        <v>388</v>
      </c>
      <c r="Z36" s="162" t="s">
        <v>388</v>
      </c>
      <c r="AA36" s="162" t="s">
        <v>388</v>
      </c>
      <c r="AB36" s="162" t="s">
        <v>388</v>
      </c>
      <c r="AC36" s="162" t="s">
        <v>388</v>
      </c>
      <c r="AD36" s="162" t="s">
        <v>388</v>
      </c>
      <c r="AE36" s="162" t="s">
        <v>388</v>
      </c>
      <c r="AF36" s="162" t="s">
        <v>388</v>
      </c>
      <c r="AG36" s="162" t="s">
        <v>388</v>
      </c>
      <c r="AH36" s="90" t="s">
        <v>388</v>
      </c>
      <c r="AI36" s="90" t="s">
        <v>388</v>
      </c>
      <c r="AJ36" s="90" t="s">
        <v>388</v>
      </c>
      <c r="AK36" s="90" t="s">
        <v>388</v>
      </c>
      <c r="AL36" s="90" t="s">
        <v>388</v>
      </c>
      <c r="AM36" s="90" t="s">
        <v>388</v>
      </c>
      <c r="AN36" s="90" t="s">
        <v>388</v>
      </c>
      <c r="AO36" s="90" t="s">
        <v>388</v>
      </c>
      <c r="AP36" s="90" t="s">
        <v>388</v>
      </c>
      <c r="AQ36" s="90" t="s">
        <v>388</v>
      </c>
      <c r="AR36" s="90" t="s">
        <v>388</v>
      </c>
      <c r="AS36" s="90" t="s">
        <v>388</v>
      </c>
      <c r="AT36" s="90" t="s">
        <v>388</v>
      </c>
      <c r="AU36" s="90" t="s">
        <v>388</v>
      </c>
      <c r="AV36" s="90" t="s">
        <v>388</v>
      </c>
      <c r="AW36" s="90" t="s">
        <v>388</v>
      </c>
      <c r="AX36" s="90" t="s">
        <v>388</v>
      </c>
    </row>
    <row r="37" spans="1:50" s="59" customFormat="1" ht="15.75" customHeight="1">
      <c r="A37" s="159"/>
      <c r="B37" s="158">
        <v>1622</v>
      </c>
      <c r="C37" s="158"/>
      <c r="D37" s="217" t="s">
        <v>406</v>
      </c>
      <c r="E37" s="144"/>
      <c r="F37" s="145">
        <v>169.5</v>
      </c>
      <c r="G37" s="146">
        <f t="shared" si="3"/>
        <v>203.4</v>
      </c>
      <c r="H37" s="160">
        <f>I37/1.2</f>
        <v>160</v>
      </c>
      <c r="I37" s="163">
        <v>192</v>
      </c>
      <c r="J37" s="146">
        <f t="shared" si="42"/>
        <v>274.6</v>
      </c>
      <c r="K37" s="145">
        <f t="shared" si="4"/>
        <v>259.2</v>
      </c>
      <c r="L37" s="148">
        <f t="shared" si="5"/>
        <v>1.059375</v>
      </c>
      <c r="M37" s="149">
        <f t="shared" si="6"/>
        <v>174.60000000000002</v>
      </c>
      <c r="N37" s="150">
        <f t="shared" si="7"/>
        <v>209.52</v>
      </c>
      <c r="O37" s="89">
        <f t="shared" si="8"/>
        <v>176.35000000000002</v>
      </c>
      <c r="P37" s="89">
        <f t="shared" si="9"/>
        <v>211.62000000000003</v>
      </c>
      <c r="Q37" s="134">
        <f t="shared" si="10"/>
        <v>1.0100229095074458</v>
      </c>
      <c r="R37" s="90">
        <f t="shared" si="11"/>
        <v>179.85000000000002</v>
      </c>
      <c r="S37" s="135">
        <f t="shared" si="12"/>
        <v>215.82000000000002</v>
      </c>
      <c r="T37" s="134">
        <f t="shared" si="13"/>
        <v>1.0300687285223369</v>
      </c>
      <c r="U37" s="90">
        <f t="shared" si="14"/>
        <v>181.60000000000002</v>
      </c>
      <c r="V37" s="91">
        <f t="shared" si="15"/>
        <v>217.92000000000002</v>
      </c>
      <c r="W37" s="134">
        <f t="shared" si="16"/>
        <v>1.0400916380297824</v>
      </c>
      <c r="X37" s="90">
        <f t="shared" si="17"/>
        <v>183.35000000000002</v>
      </c>
      <c r="Y37" s="136">
        <f t="shared" si="18"/>
        <v>220.02</v>
      </c>
      <c r="Z37" s="134">
        <f t="shared" si="19"/>
        <v>1.050114547537228</v>
      </c>
      <c r="AA37" s="90">
        <f t="shared" si="20"/>
        <v>185.10000000000002</v>
      </c>
      <c r="AB37" s="91">
        <f t="shared" si="21"/>
        <v>222.12000000000003</v>
      </c>
      <c r="AC37" s="134">
        <f t="shared" si="22"/>
        <v>1.0601374570446735</v>
      </c>
      <c r="AD37" s="90">
        <f t="shared" si="23"/>
        <v>186.85000000000002</v>
      </c>
      <c r="AE37" s="91">
        <f t="shared" si="24"/>
        <v>224.22000000000003</v>
      </c>
      <c r="AF37" s="134">
        <f t="shared" si="25"/>
        <v>1.070160366552119</v>
      </c>
      <c r="AG37" s="90">
        <f t="shared" si="26"/>
        <v>188.60000000000002</v>
      </c>
      <c r="AH37" s="91">
        <f t="shared" si="0"/>
        <v>226.32000000000002</v>
      </c>
      <c r="AI37" s="134">
        <f t="shared" si="27"/>
        <v>1.0801832760595649</v>
      </c>
      <c r="AJ37" s="90">
        <f t="shared" si="28"/>
        <v>190.35000000000002</v>
      </c>
      <c r="AK37" s="91">
        <f t="shared" si="1"/>
        <v>228.42000000000002</v>
      </c>
      <c r="AL37" s="151">
        <f t="shared" si="29"/>
        <v>1.0902061855670104</v>
      </c>
      <c r="AM37" s="90">
        <f t="shared" si="30"/>
        <v>192.10000000000002</v>
      </c>
      <c r="AN37" s="91">
        <f t="shared" si="31"/>
        <v>230.52</v>
      </c>
      <c r="AO37" s="151">
        <f t="shared" si="32"/>
        <v>1.100229095074456</v>
      </c>
      <c r="AP37" s="90">
        <f t="shared" si="33"/>
        <v>193.85000000000002</v>
      </c>
      <c r="AQ37" s="91">
        <f t="shared" si="34"/>
        <v>232.62</v>
      </c>
      <c r="AR37" s="134">
        <f t="shared" si="35"/>
        <v>1.1102520045819015</v>
      </c>
      <c r="AS37" s="90">
        <f t="shared" si="36"/>
        <v>195.60000000000002</v>
      </c>
      <c r="AT37" s="92">
        <f t="shared" si="37"/>
        <v>234.72000000000003</v>
      </c>
      <c r="AU37" s="152">
        <f t="shared" si="38"/>
        <v>1.120274914089347</v>
      </c>
      <c r="AV37" s="90">
        <f t="shared" si="39"/>
        <v>200.8</v>
      </c>
      <c r="AW37" s="93">
        <f t="shared" si="2"/>
        <v>240.96</v>
      </c>
      <c r="AX37" s="153">
        <f t="shared" si="40"/>
        <v>1.1500572737686139</v>
      </c>
    </row>
    <row r="38" spans="1:50" s="59" customFormat="1" ht="15.75" customHeight="1">
      <c r="A38" s="159"/>
      <c r="B38" s="158">
        <v>7548</v>
      </c>
      <c r="C38" s="158"/>
      <c r="D38" s="217" t="s">
        <v>407</v>
      </c>
      <c r="E38" s="144"/>
      <c r="F38" s="145">
        <v>211</v>
      </c>
      <c r="G38" s="146">
        <f t="shared" si="3"/>
        <v>253.2</v>
      </c>
      <c r="H38" s="160">
        <v>199</v>
      </c>
      <c r="I38" s="163">
        <f>H38*1.2</f>
        <v>238.79999999999998</v>
      </c>
      <c r="J38" s="146">
        <f t="shared" si="42"/>
        <v>341.85</v>
      </c>
      <c r="K38" s="145">
        <f t="shared" si="4"/>
        <v>322.40000000000003</v>
      </c>
      <c r="L38" s="148">
        <f t="shared" si="5"/>
        <v>1.0603015075376885</v>
      </c>
      <c r="M38" s="149">
        <f t="shared" si="6"/>
        <v>217.35000000000002</v>
      </c>
      <c r="N38" s="150">
        <f t="shared" si="7"/>
        <v>260.82</v>
      </c>
      <c r="O38" s="89">
        <f t="shared" si="8"/>
        <v>219.55</v>
      </c>
      <c r="P38" s="89">
        <f t="shared" si="9"/>
        <v>263.46</v>
      </c>
      <c r="Q38" s="134">
        <f t="shared" si="10"/>
        <v>1.0101219231654013</v>
      </c>
      <c r="R38" s="90">
        <f t="shared" si="11"/>
        <v>223.9</v>
      </c>
      <c r="S38" s="135">
        <f t="shared" si="12"/>
        <v>268.68</v>
      </c>
      <c r="T38" s="134">
        <f t="shared" si="13"/>
        <v>1.0301357257878998</v>
      </c>
      <c r="U38" s="90">
        <f t="shared" si="14"/>
        <v>226.05</v>
      </c>
      <c r="V38" s="91">
        <f t="shared" si="15"/>
        <v>271.26</v>
      </c>
      <c r="W38" s="134">
        <f t="shared" si="16"/>
        <v>1.0400276052449966</v>
      </c>
      <c r="X38" s="90">
        <f t="shared" si="17"/>
        <v>228.25</v>
      </c>
      <c r="Y38" s="136">
        <f t="shared" si="18"/>
        <v>273.9</v>
      </c>
      <c r="Z38" s="134">
        <f t="shared" si="19"/>
        <v>1.0501495284103979</v>
      </c>
      <c r="AA38" s="90">
        <f t="shared" si="20"/>
        <v>230.4</v>
      </c>
      <c r="AB38" s="91">
        <f t="shared" si="21"/>
        <v>276.48</v>
      </c>
      <c r="AC38" s="134">
        <f t="shared" si="22"/>
        <v>1.060041407867495</v>
      </c>
      <c r="AD38" s="90">
        <f t="shared" si="23"/>
        <v>232.60000000000002</v>
      </c>
      <c r="AE38" s="91">
        <f t="shared" si="24"/>
        <v>279.12</v>
      </c>
      <c r="AF38" s="134">
        <f t="shared" si="25"/>
        <v>1.0701633310328964</v>
      </c>
      <c r="AG38" s="90">
        <f t="shared" si="26"/>
        <v>234.75</v>
      </c>
      <c r="AH38" s="91">
        <f t="shared" si="0"/>
        <v>281.7</v>
      </c>
      <c r="AI38" s="134">
        <f t="shared" si="27"/>
        <v>1.080055210489993</v>
      </c>
      <c r="AJ38" s="90">
        <f t="shared" si="28"/>
        <v>236.95000000000002</v>
      </c>
      <c r="AK38" s="91">
        <f t="shared" si="1"/>
        <v>284.34000000000003</v>
      </c>
      <c r="AL38" s="151">
        <f t="shared" si="29"/>
        <v>1.0901771336553947</v>
      </c>
      <c r="AM38" s="90">
        <f t="shared" si="30"/>
        <v>239.10000000000002</v>
      </c>
      <c r="AN38" s="91">
        <f t="shared" si="31"/>
        <v>286.92</v>
      </c>
      <c r="AO38" s="151">
        <f t="shared" si="32"/>
        <v>1.1000690131124915</v>
      </c>
      <c r="AP38" s="90">
        <f t="shared" si="33"/>
        <v>241.3</v>
      </c>
      <c r="AQ38" s="91">
        <f t="shared" si="34"/>
        <v>289.56</v>
      </c>
      <c r="AR38" s="134">
        <f t="shared" si="35"/>
        <v>1.1101909362778928</v>
      </c>
      <c r="AS38" s="90">
        <f t="shared" si="36"/>
        <v>243.45000000000002</v>
      </c>
      <c r="AT38" s="92">
        <f t="shared" si="37"/>
        <v>292.14</v>
      </c>
      <c r="AU38" s="152">
        <f t="shared" si="38"/>
        <v>1.1200828157349896</v>
      </c>
      <c r="AV38" s="90">
        <f t="shared" si="39"/>
        <v>250</v>
      </c>
      <c r="AW38" s="93">
        <f t="shared" si="2"/>
        <v>300</v>
      </c>
      <c r="AX38" s="153">
        <f t="shared" si="40"/>
        <v>1.1502185415228894</v>
      </c>
    </row>
    <row r="39" spans="1:50" ht="15.75" customHeight="1">
      <c r="A39" s="157"/>
      <c r="B39" s="85">
        <v>8758</v>
      </c>
      <c r="C39" s="85" t="s">
        <v>408</v>
      </c>
      <c r="D39" s="220" t="s">
        <v>409</v>
      </c>
      <c r="E39" s="144"/>
      <c r="F39" s="145">
        <v>53.5</v>
      </c>
      <c r="G39" s="146">
        <f t="shared" si="3"/>
        <v>64.2</v>
      </c>
      <c r="H39" s="89">
        <v>50.5</v>
      </c>
      <c r="I39" s="164">
        <f>H39*1.2</f>
        <v>60.599999999999994</v>
      </c>
      <c r="J39" s="146">
        <f t="shared" si="42"/>
        <v>86.7</v>
      </c>
      <c r="K39" s="145">
        <f t="shared" si="4"/>
        <v>81.85000000000001</v>
      </c>
      <c r="L39" s="148">
        <f t="shared" si="5"/>
        <v>1.0594059405940595</v>
      </c>
      <c r="M39" s="149">
        <f t="shared" si="6"/>
        <v>55.150000000000006</v>
      </c>
      <c r="N39" s="150">
        <f t="shared" si="7"/>
        <v>66.18</v>
      </c>
      <c r="O39" s="89">
        <f t="shared" si="8"/>
        <v>55.75</v>
      </c>
      <c r="P39" s="90">
        <f t="shared" si="9"/>
        <v>66.89999999999999</v>
      </c>
      <c r="Q39" s="134">
        <f t="shared" si="10"/>
        <v>1.010879419764279</v>
      </c>
      <c r="R39" s="90">
        <f t="shared" si="11"/>
        <v>56.85</v>
      </c>
      <c r="S39" s="135">
        <f t="shared" si="12"/>
        <v>68.22</v>
      </c>
      <c r="T39" s="134">
        <f t="shared" si="13"/>
        <v>1.0308250226654576</v>
      </c>
      <c r="U39" s="90">
        <f t="shared" si="14"/>
        <v>57.400000000000006</v>
      </c>
      <c r="V39" s="91">
        <f t="shared" si="15"/>
        <v>68.88000000000001</v>
      </c>
      <c r="W39" s="134">
        <f t="shared" si="16"/>
        <v>1.0407978241160472</v>
      </c>
      <c r="X39" s="90">
        <f t="shared" si="17"/>
        <v>57.95</v>
      </c>
      <c r="Y39" s="136">
        <f t="shared" si="18"/>
        <v>69.54</v>
      </c>
      <c r="Z39" s="134">
        <f t="shared" si="19"/>
        <v>1.0507706255666365</v>
      </c>
      <c r="AA39" s="90">
        <f t="shared" si="20"/>
        <v>58.5</v>
      </c>
      <c r="AB39" s="91">
        <f t="shared" si="21"/>
        <v>70.2</v>
      </c>
      <c r="AC39" s="134">
        <f t="shared" si="22"/>
        <v>1.0607434270172256</v>
      </c>
      <c r="AD39" s="90">
        <f t="shared" si="23"/>
        <v>59.050000000000004</v>
      </c>
      <c r="AE39" s="91">
        <f t="shared" si="24"/>
        <v>70.86</v>
      </c>
      <c r="AF39" s="134">
        <f t="shared" si="25"/>
        <v>1.070716228467815</v>
      </c>
      <c r="AG39" s="90">
        <f t="shared" si="26"/>
        <v>59.6</v>
      </c>
      <c r="AH39" s="91">
        <f t="shared" si="0"/>
        <v>71.52</v>
      </c>
      <c r="AI39" s="134">
        <f t="shared" si="27"/>
        <v>1.0806890299184042</v>
      </c>
      <c r="AJ39" s="90">
        <f t="shared" si="28"/>
        <v>60.150000000000006</v>
      </c>
      <c r="AK39" s="91">
        <f t="shared" si="1"/>
        <v>72.18</v>
      </c>
      <c r="AL39" s="151">
        <f t="shared" si="29"/>
        <v>1.0906618313689938</v>
      </c>
      <c r="AM39" s="90">
        <f t="shared" si="30"/>
        <v>60.7</v>
      </c>
      <c r="AN39" s="91">
        <f t="shared" si="31"/>
        <v>72.84</v>
      </c>
      <c r="AO39" s="151">
        <f t="shared" si="32"/>
        <v>1.1006346328195828</v>
      </c>
      <c r="AP39" s="90">
        <f t="shared" si="33"/>
        <v>61.25</v>
      </c>
      <c r="AQ39" s="91">
        <f t="shared" si="34"/>
        <v>73.5</v>
      </c>
      <c r="AR39" s="134">
        <f t="shared" si="35"/>
        <v>1.1106074342701722</v>
      </c>
      <c r="AS39" s="90">
        <f t="shared" si="36"/>
        <v>61.800000000000004</v>
      </c>
      <c r="AT39" s="92">
        <f t="shared" si="37"/>
        <v>74.16</v>
      </c>
      <c r="AU39" s="152">
        <f t="shared" si="38"/>
        <v>1.1205802357207615</v>
      </c>
      <c r="AV39" s="90">
        <f t="shared" si="39"/>
        <v>63.45</v>
      </c>
      <c r="AW39" s="93">
        <f t="shared" si="2"/>
        <v>76.14</v>
      </c>
      <c r="AX39" s="153">
        <f t="shared" si="40"/>
        <v>1.1504986400725294</v>
      </c>
    </row>
    <row r="40" spans="1:50" ht="15.75" customHeight="1">
      <c r="A40" s="157"/>
      <c r="B40" s="85">
        <v>8757</v>
      </c>
      <c r="C40" s="85" t="s">
        <v>410</v>
      </c>
      <c r="D40" s="220" t="s">
        <v>411</v>
      </c>
      <c r="E40" s="144"/>
      <c r="F40" s="145">
        <v>115.25</v>
      </c>
      <c r="G40" s="146">
        <f t="shared" si="3"/>
        <v>138.29999999999998</v>
      </c>
      <c r="H40" s="89">
        <v>108.75</v>
      </c>
      <c r="I40" s="164">
        <f aca="true" t="shared" si="43" ref="I40:I48">H40*1.2</f>
        <v>130.5</v>
      </c>
      <c r="J40" s="146">
        <f t="shared" si="42"/>
        <v>186.75</v>
      </c>
      <c r="K40" s="145">
        <f t="shared" si="4"/>
        <v>176.20000000000002</v>
      </c>
      <c r="L40" s="148">
        <f t="shared" si="5"/>
        <v>1.0597701149425287</v>
      </c>
      <c r="M40" s="149">
        <f t="shared" si="6"/>
        <v>118.75</v>
      </c>
      <c r="N40" s="150">
        <f t="shared" si="7"/>
        <v>142.5</v>
      </c>
      <c r="O40" s="89">
        <f t="shared" si="8"/>
        <v>119.95</v>
      </c>
      <c r="P40" s="90">
        <f t="shared" si="9"/>
        <v>143.94</v>
      </c>
      <c r="Q40" s="134">
        <f t="shared" si="10"/>
        <v>1.0101052631578946</v>
      </c>
      <c r="R40" s="90">
        <f t="shared" si="11"/>
        <v>122.35000000000001</v>
      </c>
      <c r="S40" s="135">
        <f t="shared" si="12"/>
        <v>146.82</v>
      </c>
      <c r="T40" s="134">
        <f t="shared" si="13"/>
        <v>1.030315789473684</v>
      </c>
      <c r="U40" s="90">
        <f t="shared" si="14"/>
        <v>123.5</v>
      </c>
      <c r="V40" s="91">
        <f t="shared" si="15"/>
        <v>148.2</v>
      </c>
      <c r="W40" s="134">
        <f t="shared" si="16"/>
        <v>1.0399999999999998</v>
      </c>
      <c r="X40" s="90">
        <f t="shared" si="17"/>
        <v>124.7</v>
      </c>
      <c r="Y40" s="136">
        <f t="shared" si="18"/>
        <v>149.64</v>
      </c>
      <c r="Z40" s="134">
        <f t="shared" si="19"/>
        <v>1.0501052631578947</v>
      </c>
      <c r="AA40" s="90">
        <f t="shared" si="20"/>
        <v>125.9</v>
      </c>
      <c r="AB40" s="91">
        <f t="shared" si="21"/>
        <v>151.08</v>
      </c>
      <c r="AC40" s="134">
        <f t="shared" si="22"/>
        <v>1.0602105263157895</v>
      </c>
      <c r="AD40" s="90">
        <f t="shared" si="23"/>
        <v>127.10000000000001</v>
      </c>
      <c r="AE40" s="91">
        <f t="shared" si="24"/>
        <v>152.52</v>
      </c>
      <c r="AF40" s="134">
        <f t="shared" si="25"/>
        <v>1.0703157894736843</v>
      </c>
      <c r="AG40" s="90">
        <f t="shared" si="26"/>
        <v>128.25</v>
      </c>
      <c r="AH40" s="91">
        <f t="shared" si="0"/>
        <v>153.9</v>
      </c>
      <c r="AI40" s="134">
        <f t="shared" si="27"/>
        <v>1.08</v>
      </c>
      <c r="AJ40" s="90">
        <f t="shared" si="28"/>
        <v>129.45000000000002</v>
      </c>
      <c r="AK40" s="91">
        <f t="shared" si="1"/>
        <v>155.34</v>
      </c>
      <c r="AL40" s="151">
        <f t="shared" si="29"/>
        <v>1.0901052631578947</v>
      </c>
      <c r="AM40" s="90">
        <f t="shared" si="30"/>
        <v>130.65</v>
      </c>
      <c r="AN40" s="91">
        <f t="shared" si="31"/>
        <v>156.78</v>
      </c>
      <c r="AO40" s="151">
        <f t="shared" si="32"/>
        <v>1.1002105263157895</v>
      </c>
      <c r="AP40" s="90">
        <f t="shared" si="33"/>
        <v>131.85</v>
      </c>
      <c r="AQ40" s="91">
        <f t="shared" si="34"/>
        <v>158.22</v>
      </c>
      <c r="AR40" s="134">
        <f t="shared" si="35"/>
        <v>1.1103157894736841</v>
      </c>
      <c r="AS40" s="90">
        <f t="shared" si="36"/>
        <v>133</v>
      </c>
      <c r="AT40" s="92">
        <f t="shared" si="37"/>
        <v>159.6</v>
      </c>
      <c r="AU40" s="152">
        <f t="shared" si="38"/>
        <v>1.1199999999999999</v>
      </c>
      <c r="AV40" s="90">
        <f t="shared" si="39"/>
        <v>136.6</v>
      </c>
      <c r="AW40" s="93">
        <f t="shared" si="2"/>
        <v>163.92</v>
      </c>
      <c r="AX40" s="153">
        <f t="shared" si="40"/>
        <v>1.1503157894736842</v>
      </c>
    </row>
    <row r="41" spans="1:50" ht="15.75" customHeight="1">
      <c r="A41" s="157"/>
      <c r="B41" s="85">
        <v>1707</v>
      </c>
      <c r="C41" s="85" t="s">
        <v>412</v>
      </c>
      <c r="D41" s="220" t="s">
        <v>413</v>
      </c>
      <c r="E41" s="144"/>
      <c r="F41" s="145">
        <v>103.5</v>
      </c>
      <c r="G41" s="146">
        <f t="shared" si="3"/>
        <v>124.19999999999999</v>
      </c>
      <c r="H41" s="89">
        <v>97.75</v>
      </c>
      <c r="I41" s="164">
        <f t="shared" si="43"/>
        <v>117.3</v>
      </c>
      <c r="J41" s="146">
        <f t="shared" si="42"/>
        <v>167.70000000000002</v>
      </c>
      <c r="K41" s="145">
        <f t="shared" si="4"/>
        <v>158.4</v>
      </c>
      <c r="L41" s="148">
        <f t="shared" si="5"/>
        <v>1.0588235294117647</v>
      </c>
      <c r="M41" s="149">
        <f t="shared" si="6"/>
        <v>106.65</v>
      </c>
      <c r="N41" s="150">
        <f t="shared" si="7"/>
        <v>127.98</v>
      </c>
      <c r="O41" s="89">
        <f t="shared" si="8"/>
        <v>107.75</v>
      </c>
      <c r="P41" s="90">
        <f t="shared" si="9"/>
        <v>129.29999999999998</v>
      </c>
      <c r="Q41" s="134">
        <f t="shared" si="10"/>
        <v>1.0103141115799341</v>
      </c>
      <c r="R41" s="90">
        <f t="shared" si="11"/>
        <v>109.85000000000001</v>
      </c>
      <c r="S41" s="135">
        <f t="shared" si="12"/>
        <v>131.82</v>
      </c>
      <c r="T41" s="134">
        <f t="shared" si="13"/>
        <v>1.0300046882325362</v>
      </c>
      <c r="U41" s="90">
        <f t="shared" si="14"/>
        <v>110.95</v>
      </c>
      <c r="V41" s="91">
        <f t="shared" si="15"/>
        <v>133.14</v>
      </c>
      <c r="W41" s="134">
        <f t="shared" si="16"/>
        <v>1.0403187998124706</v>
      </c>
      <c r="X41" s="90">
        <f t="shared" si="17"/>
        <v>112</v>
      </c>
      <c r="Y41" s="136">
        <f t="shared" si="18"/>
        <v>134.4</v>
      </c>
      <c r="Z41" s="134">
        <f t="shared" si="19"/>
        <v>1.0501640881387717</v>
      </c>
      <c r="AA41" s="90">
        <f t="shared" si="20"/>
        <v>113.05000000000001</v>
      </c>
      <c r="AB41" s="91">
        <f t="shared" si="21"/>
        <v>135.66</v>
      </c>
      <c r="AC41" s="134">
        <f t="shared" si="22"/>
        <v>1.0600093764650727</v>
      </c>
      <c r="AD41" s="90">
        <f t="shared" si="23"/>
        <v>114.15</v>
      </c>
      <c r="AE41" s="91">
        <f t="shared" si="24"/>
        <v>136.98</v>
      </c>
      <c r="AF41" s="134">
        <f t="shared" si="25"/>
        <v>1.070323488045007</v>
      </c>
      <c r="AG41" s="90">
        <f t="shared" si="26"/>
        <v>115.2</v>
      </c>
      <c r="AH41" s="91">
        <f t="shared" si="0"/>
        <v>138.24</v>
      </c>
      <c r="AI41" s="134">
        <f t="shared" si="27"/>
        <v>1.0801687763713081</v>
      </c>
      <c r="AJ41" s="90">
        <f t="shared" si="28"/>
        <v>116.25</v>
      </c>
      <c r="AK41" s="91">
        <f t="shared" si="1"/>
        <v>139.5</v>
      </c>
      <c r="AL41" s="151">
        <f t="shared" si="29"/>
        <v>1.0900140646976089</v>
      </c>
      <c r="AM41" s="90">
        <f t="shared" si="30"/>
        <v>117.35000000000001</v>
      </c>
      <c r="AN41" s="91">
        <f t="shared" si="31"/>
        <v>140.82</v>
      </c>
      <c r="AO41" s="151">
        <f t="shared" si="32"/>
        <v>1.1003281762775432</v>
      </c>
      <c r="AP41" s="90">
        <f t="shared" si="33"/>
        <v>118.4</v>
      </c>
      <c r="AQ41" s="91">
        <f t="shared" si="34"/>
        <v>142.08</v>
      </c>
      <c r="AR41" s="134">
        <f t="shared" si="35"/>
        <v>1.1101734646038444</v>
      </c>
      <c r="AS41" s="90">
        <f t="shared" si="36"/>
        <v>119.45</v>
      </c>
      <c r="AT41" s="92">
        <f t="shared" si="37"/>
        <v>143.34</v>
      </c>
      <c r="AU41" s="152">
        <f t="shared" si="38"/>
        <v>1.1200187529301453</v>
      </c>
      <c r="AV41" s="90">
        <f t="shared" si="39"/>
        <v>122.65</v>
      </c>
      <c r="AW41" s="93">
        <f t="shared" si="2"/>
        <v>147.18</v>
      </c>
      <c r="AX41" s="153">
        <f t="shared" si="40"/>
        <v>1.1500234411626817</v>
      </c>
    </row>
    <row r="42" spans="1:50" ht="15.75" customHeight="1">
      <c r="A42" s="157"/>
      <c r="B42" s="85">
        <v>3008</v>
      </c>
      <c r="C42" s="85" t="s">
        <v>414</v>
      </c>
      <c r="D42" s="220" t="s">
        <v>415</v>
      </c>
      <c r="E42" s="144"/>
      <c r="F42" s="145">
        <v>153.25</v>
      </c>
      <c r="G42" s="146">
        <f t="shared" si="3"/>
        <v>183.9</v>
      </c>
      <c r="H42" s="89">
        <v>144.5</v>
      </c>
      <c r="I42" s="164">
        <f t="shared" si="43"/>
        <v>173.4</v>
      </c>
      <c r="J42" s="146">
        <f t="shared" si="42"/>
        <v>248.3</v>
      </c>
      <c r="K42" s="145">
        <f t="shared" si="4"/>
        <v>234.10000000000002</v>
      </c>
      <c r="L42" s="148">
        <f t="shared" si="5"/>
        <v>1.060553633217993</v>
      </c>
      <c r="M42" s="149">
        <f t="shared" si="6"/>
        <v>157.85000000000002</v>
      </c>
      <c r="N42" s="150">
        <f t="shared" si="7"/>
        <v>189.42000000000002</v>
      </c>
      <c r="O42" s="89">
        <f t="shared" si="8"/>
        <v>159.45000000000002</v>
      </c>
      <c r="P42" s="90">
        <f t="shared" si="9"/>
        <v>191.34</v>
      </c>
      <c r="Q42" s="134">
        <f t="shared" si="10"/>
        <v>1.0101362052581564</v>
      </c>
      <c r="R42" s="90">
        <f t="shared" si="11"/>
        <v>162.60000000000002</v>
      </c>
      <c r="S42" s="135">
        <f t="shared" si="12"/>
        <v>195.12000000000003</v>
      </c>
      <c r="T42" s="134">
        <f t="shared" si="13"/>
        <v>1.0300918593601522</v>
      </c>
      <c r="U42" s="90">
        <f t="shared" si="14"/>
        <v>164.20000000000002</v>
      </c>
      <c r="V42" s="91">
        <f t="shared" si="15"/>
        <v>197.04000000000002</v>
      </c>
      <c r="W42" s="134">
        <f t="shared" si="16"/>
        <v>1.0402280646183086</v>
      </c>
      <c r="X42" s="90">
        <f t="shared" si="17"/>
        <v>165.75</v>
      </c>
      <c r="Y42" s="136">
        <f t="shared" si="18"/>
        <v>198.9</v>
      </c>
      <c r="Z42" s="134">
        <f t="shared" si="19"/>
        <v>1.0500475134621476</v>
      </c>
      <c r="AA42" s="90">
        <f t="shared" si="20"/>
        <v>167.35000000000002</v>
      </c>
      <c r="AB42" s="91">
        <f t="shared" si="21"/>
        <v>200.82000000000002</v>
      </c>
      <c r="AC42" s="134">
        <f t="shared" si="22"/>
        <v>1.060183718720304</v>
      </c>
      <c r="AD42" s="90">
        <f t="shared" si="23"/>
        <v>168.9</v>
      </c>
      <c r="AE42" s="91">
        <f t="shared" si="24"/>
        <v>202.68</v>
      </c>
      <c r="AF42" s="134">
        <f t="shared" si="25"/>
        <v>1.070003167564143</v>
      </c>
      <c r="AG42" s="90">
        <f t="shared" si="26"/>
        <v>170.5</v>
      </c>
      <c r="AH42" s="91">
        <f t="shared" si="0"/>
        <v>204.6</v>
      </c>
      <c r="AI42" s="134">
        <f t="shared" si="27"/>
        <v>1.0801393728222994</v>
      </c>
      <c r="AJ42" s="90">
        <f t="shared" si="28"/>
        <v>172.10000000000002</v>
      </c>
      <c r="AK42" s="91">
        <f t="shared" si="1"/>
        <v>206.52</v>
      </c>
      <c r="AL42" s="151">
        <f t="shared" si="29"/>
        <v>1.090275578080456</v>
      </c>
      <c r="AM42" s="90">
        <f t="shared" si="30"/>
        <v>173.65</v>
      </c>
      <c r="AN42" s="91">
        <f t="shared" si="31"/>
        <v>208.38</v>
      </c>
      <c r="AO42" s="151">
        <f t="shared" si="32"/>
        <v>1.100095026924295</v>
      </c>
      <c r="AP42" s="90">
        <f t="shared" si="33"/>
        <v>175.25</v>
      </c>
      <c r="AQ42" s="91">
        <f t="shared" si="34"/>
        <v>210.29999999999998</v>
      </c>
      <c r="AR42" s="134">
        <f t="shared" si="35"/>
        <v>1.1102312321824515</v>
      </c>
      <c r="AS42" s="90">
        <f t="shared" si="36"/>
        <v>176.8</v>
      </c>
      <c r="AT42" s="92">
        <f t="shared" si="37"/>
        <v>212.16</v>
      </c>
      <c r="AU42" s="152">
        <f t="shared" si="38"/>
        <v>1.1200506810262907</v>
      </c>
      <c r="AV42" s="90">
        <f t="shared" si="39"/>
        <v>181.55</v>
      </c>
      <c r="AW42" s="93">
        <f t="shared" si="2"/>
        <v>217.86</v>
      </c>
      <c r="AX42" s="153">
        <f t="shared" si="40"/>
        <v>1.1501425403864427</v>
      </c>
    </row>
    <row r="43" spans="1:50" ht="15.75" customHeight="1">
      <c r="A43" s="157"/>
      <c r="B43" s="85">
        <v>7130</v>
      </c>
      <c r="C43" s="85" t="s">
        <v>416</v>
      </c>
      <c r="D43" s="220" t="s">
        <v>417</v>
      </c>
      <c r="E43" s="144"/>
      <c r="F43" s="145">
        <v>28.5</v>
      </c>
      <c r="G43" s="146">
        <f t="shared" si="3"/>
        <v>34.199999999999996</v>
      </c>
      <c r="H43" s="89">
        <v>27</v>
      </c>
      <c r="I43" s="164">
        <f t="shared" si="43"/>
        <v>32.4</v>
      </c>
      <c r="J43" s="146">
        <f t="shared" si="42"/>
        <v>46.2</v>
      </c>
      <c r="K43" s="145">
        <f t="shared" si="4"/>
        <v>43.75</v>
      </c>
      <c r="L43" s="148">
        <f t="shared" si="5"/>
        <v>1.0555555555555556</v>
      </c>
      <c r="M43" s="149">
        <f t="shared" si="6"/>
        <v>29.400000000000002</v>
      </c>
      <c r="N43" s="150">
        <f t="shared" si="7"/>
        <v>35.28</v>
      </c>
      <c r="O43" s="89">
        <f t="shared" si="8"/>
        <v>29.700000000000003</v>
      </c>
      <c r="P43" s="90">
        <f t="shared" si="9"/>
        <v>35.64</v>
      </c>
      <c r="Q43" s="134">
        <f t="shared" si="10"/>
        <v>1.010204081632653</v>
      </c>
      <c r="R43" s="90">
        <f t="shared" si="11"/>
        <v>30.3</v>
      </c>
      <c r="S43" s="135">
        <f t="shared" si="12"/>
        <v>36.36</v>
      </c>
      <c r="T43" s="134">
        <f t="shared" si="13"/>
        <v>1.030612244897959</v>
      </c>
      <c r="U43" s="90">
        <f t="shared" si="14"/>
        <v>30.6</v>
      </c>
      <c r="V43" s="91">
        <f t="shared" si="15"/>
        <v>36.72</v>
      </c>
      <c r="W43" s="134">
        <f t="shared" si="16"/>
        <v>1.040816326530612</v>
      </c>
      <c r="X43" s="90">
        <f t="shared" si="17"/>
        <v>30.900000000000002</v>
      </c>
      <c r="Y43" s="136">
        <f t="shared" si="18"/>
        <v>37.08</v>
      </c>
      <c r="Z43" s="134">
        <f t="shared" si="19"/>
        <v>1.0510204081632653</v>
      </c>
      <c r="AA43" s="90">
        <f t="shared" si="20"/>
        <v>31.200000000000003</v>
      </c>
      <c r="AB43" s="91">
        <f t="shared" si="21"/>
        <v>37.440000000000005</v>
      </c>
      <c r="AC43" s="134">
        <f t="shared" si="22"/>
        <v>1.0612244897959184</v>
      </c>
      <c r="AD43" s="90">
        <f t="shared" si="23"/>
        <v>31.5</v>
      </c>
      <c r="AE43" s="91">
        <f t="shared" si="24"/>
        <v>37.8</v>
      </c>
      <c r="AF43" s="134">
        <f t="shared" si="25"/>
        <v>1.0714285714285714</v>
      </c>
      <c r="AG43" s="90">
        <f t="shared" si="26"/>
        <v>31.8</v>
      </c>
      <c r="AH43" s="91">
        <f t="shared" si="0"/>
        <v>38.16</v>
      </c>
      <c r="AI43" s="134">
        <f t="shared" si="27"/>
        <v>1.0816326530612244</v>
      </c>
      <c r="AJ43" s="90">
        <f t="shared" si="28"/>
        <v>32.050000000000004</v>
      </c>
      <c r="AK43" s="91">
        <f t="shared" si="1"/>
        <v>38.46</v>
      </c>
      <c r="AL43" s="151">
        <f t="shared" si="29"/>
        <v>1.0901360544217686</v>
      </c>
      <c r="AM43" s="90">
        <f t="shared" si="30"/>
        <v>32.35</v>
      </c>
      <c r="AN43" s="91">
        <f t="shared" si="31"/>
        <v>38.82</v>
      </c>
      <c r="AO43" s="151">
        <f t="shared" si="32"/>
        <v>1.1003401360544218</v>
      </c>
      <c r="AP43" s="90">
        <f t="shared" si="33"/>
        <v>32.65</v>
      </c>
      <c r="AQ43" s="91">
        <f t="shared" si="34"/>
        <v>39.18</v>
      </c>
      <c r="AR43" s="134">
        <f t="shared" si="35"/>
        <v>1.1105442176870748</v>
      </c>
      <c r="AS43" s="90">
        <f t="shared" si="36"/>
        <v>32.95</v>
      </c>
      <c r="AT43" s="92">
        <f t="shared" si="37"/>
        <v>39.54</v>
      </c>
      <c r="AU43" s="152">
        <f t="shared" si="38"/>
        <v>1.1207482993197277</v>
      </c>
      <c r="AV43" s="90">
        <f t="shared" si="39"/>
        <v>33.85</v>
      </c>
      <c r="AW43" s="93">
        <f t="shared" si="2"/>
        <v>40.62</v>
      </c>
      <c r="AX43" s="153">
        <f t="shared" si="40"/>
        <v>1.1513605442176869</v>
      </c>
    </row>
    <row r="44" spans="1:50" ht="15.75" customHeight="1">
      <c r="A44" s="157"/>
      <c r="B44" s="85">
        <v>3007</v>
      </c>
      <c r="C44" s="85" t="s">
        <v>418</v>
      </c>
      <c r="D44" s="220" t="s">
        <v>419</v>
      </c>
      <c r="E44" s="144"/>
      <c r="F44" s="145">
        <v>45.25</v>
      </c>
      <c r="G44" s="146">
        <f t="shared" si="3"/>
        <v>54.3</v>
      </c>
      <c r="H44" s="89">
        <v>42.75</v>
      </c>
      <c r="I44" s="164">
        <f t="shared" si="43"/>
        <v>51.3</v>
      </c>
      <c r="J44" s="146">
        <f t="shared" si="42"/>
        <v>73.35000000000001</v>
      </c>
      <c r="K44" s="145">
        <f t="shared" si="4"/>
        <v>69.3</v>
      </c>
      <c r="L44" s="148">
        <f t="shared" si="5"/>
        <v>1.0584795321637428</v>
      </c>
      <c r="M44" s="149">
        <f t="shared" si="6"/>
        <v>46.650000000000006</v>
      </c>
      <c r="N44" s="150">
        <f t="shared" si="7"/>
        <v>55.980000000000004</v>
      </c>
      <c r="O44" s="89">
        <f t="shared" si="8"/>
        <v>47.150000000000006</v>
      </c>
      <c r="P44" s="90">
        <f t="shared" si="9"/>
        <v>56.580000000000005</v>
      </c>
      <c r="Q44" s="134">
        <f t="shared" si="10"/>
        <v>1.0107181136120043</v>
      </c>
      <c r="R44" s="90">
        <f t="shared" si="11"/>
        <v>48.050000000000004</v>
      </c>
      <c r="S44" s="135">
        <f t="shared" si="12"/>
        <v>57.660000000000004</v>
      </c>
      <c r="T44" s="134">
        <f t="shared" si="13"/>
        <v>1.030010718113612</v>
      </c>
      <c r="U44" s="90">
        <f t="shared" si="14"/>
        <v>48.550000000000004</v>
      </c>
      <c r="V44" s="91">
        <f t="shared" si="15"/>
        <v>58.260000000000005</v>
      </c>
      <c r="W44" s="134">
        <f t="shared" si="16"/>
        <v>1.0407288317256163</v>
      </c>
      <c r="X44" s="90">
        <f t="shared" si="17"/>
        <v>49</v>
      </c>
      <c r="Y44" s="136">
        <f t="shared" si="18"/>
        <v>58.8</v>
      </c>
      <c r="Z44" s="134">
        <f t="shared" si="19"/>
        <v>1.05037513397642</v>
      </c>
      <c r="AA44" s="90">
        <f t="shared" si="20"/>
        <v>49.45</v>
      </c>
      <c r="AB44" s="91">
        <f t="shared" si="21"/>
        <v>59.34</v>
      </c>
      <c r="AC44" s="134">
        <f t="shared" si="22"/>
        <v>1.060021436227224</v>
      </c>
      <c r="AD44" s="90">
        <f t="shared" si="23"/>
        <v>49.95</v>
      </c>
      <c r="AE44" s="91">
        <f t="shared" si="24"/>
        <v>59.94</v>
      </c>
      <c r="AF44" s="134">
        <f t="shared" si="25"/>
        <v>1.0707395498392283</v>
      </c>
      <c r="AG44" s="90">
        <f t="shared" si="26"/>
        <v>50.400000000000006</v>
      </c>
      <c r="AH44" s="91">
        <f t="shared" si="0"/>
        <v>60.480000000000004</v>
      </c>
      <c r="AI44" s="134">
        <f t="shared" si="27"/>
        <v>1.0803858520900322</v>
      </c>
      <c r="AJ44" s="90">
        <f t="shared" si="28"/>
        <v>50.85</v>
      </c>
      <c r="AK44" s="91">
        <f t="shared" si="1"/>
        <v>61.019999999999996</v>
      </c>
      <c r="AL44" s="151">
        <f t="shared" si="29"/>
        <v>1.0900321543408358</v>
      </c>
      <c r="AM44" s="90">
        <f t="shared" si="30"/>
        <v>51.35</v>
      </c>
      <c r="AN44" s="91">
        <f t="shared" si="31"/>
        <v>61.62</v>
      </c>
      <c r="AO44" s="151">
        <f t="shared" si="32"/>
        <v>1.1007502679528403</v>
      </c>
      <c r="AP44" s="90">
        <f t="shared" si="33"/>
        <v>51.800000000000004</v>
      </c>
      <c r="AQ44" s="91">
        <f t="shared" si="34"/>
        <v>62.160000000000004</v>
      </c>
      <c r="AR44" s="134">
        <f t="shared" si="35"/>
        <v>1.1103965702036442</v>
      </c>
      <c r="AS44" s="90">
        <f t="shared" si="36"/>
        <v>52.25</v>
      </c>
      <c r="AT44" s="92">
        <f t="shared" si="37"/>
        <v>62.699999999999996</v>
      </c>
      <c r="AU44" s="152">
        <f t="shared" si="38"/>
        <v>1.1200428724544478</v>
      </c>
      <c r="AV44" s="90">
        <f t="shared" si="39"/>
        <v>53.650000000000006</v>
      </c>
      <c r="AW44" s="93">
        <f t="shared" si="2"/>
        <v>64.38000000000001</v>
      </c>
      <c r="AX44" s="153">
        <f t="shared" si="40"/>
        <v>1.15005359056806</v>
      </c>
    </row>
    <row r="45" spans="1:50" ht="15.75" customHeight="1">
      <c r="A45" s="157"/>
      <c r="B45" s="85">
        <v>3006</v>
      </c>
      <c r="C45" s="85" t="s">
        <v>420</v>
      </c>
      <c r="D45" s="220" t="s">
        <v>421</v>
      </c>
      <c r="E45" s="144"/>
      <c r="F45" s="145">
        <v>98.5</v>
      </c>
      <c r="G45" s="146">
        <f t="shared" si="3"/>
        <v>118.19999999999999</v>
      </c>
      <c r="H45" s="89">
        <v>93</v>
      </c>
      <c r="I45" s="164">
        <f t="shared" si="43"/>
        <v>111.6</v>
      </c>
      <c r="J45" s="146">
        <f t="shared" si="42"/>
        <v>159.60000000000002</v>
      </c>
      <c r="K45" s="145">
        <f t="shared" si="4"/>
        <v>150.70000000000002</v>
      </c>
      <c r="L45" s="148">
        <f t="shared" si="5"/>
        <v>1.0591397849462365</v>
      </c>
      <c r="M45" s="149">
        <f t="shared" si="6"/>
        <v>101.5</v>
      </c>
      <c r="N45" s="150">
        <f t="shared" si="7"/>
        <v>121.8</v>
      </c>
      <c r="O45" s="89">
        <f t="shared" si="8"/>
        <v>102.55000000000001</v>
      </c>
      <c r="P45" s="90">
        <f t="shared" si="9"/>
        <v>123.06</v>
      </c>
      <c r="Q45" s="134">
        <f t="shared" si="10"/>
        <v>1.010344827586207</v>
      </c>
      <c r="R45" s="90">
        <f t="shared" si="11"/>
        <v>104.55000000000001</v>
      </c>
      <c r="S45" s="135">
        <f t="shared" si="12"/>
        <v>125.46000000000001</v>
      </c>
      <c r="T45" s="134">
        <f t="shared" si="13"/>
        <v>1.030049261083744</v>
      </c>
      <c r="U45" s="90">
        <f t="shared" si="14"/>
        <v>105.60000000000001</v>
      </c>
      <c r="V45" s="91">
        <f t="shared" si="15"/>
        <v>126.72</v>
      </c>
      <c r="W45" s="134">
        <f t="shared" si="16"/>
        <v>1.0403940886699508</v>
      </c>
      <c r="X45" s="90">
        <f t="shared" si="17"/>
        <v>106.60000000000001</v>
      </c>
      <c r="Y45" s="136">
        <f t="shared" si="18"/>
        <v>127.92</v>
      </c>
      <c r="Z45" s="134">
        <f t="shared" si="19"/>
        <v>1.0502463054187192</v>
      </c>
      <c r="AA45" s="90">
        <f t="shared" si="20"/>
        <v>107.60000000000001</v>
      </c>
      <c r="AB45" s="91">
        <f t="shared" si="21"/>
        <v>129.12</v>
      </c>
      <c r="AC45" s="134">
        <f t="shared" si="22"/>
        <v>1.0600985221674877</v>
      </c>
      <c r="AD45" s="90">
        <f t="shared" si="23"/>
        <v>108.65</v>
      </c>
      <c r="AE45" s="91">
        <f t="shared" si="24"/>
        <v>130.38</v>
      </c>
      <c r="AF45" s="134">
        <f t="shared" si="25"/>
        <v>1.0704433497536945</v>
      </c>
      <c r="AG45" s="90">
        <f t="shared" si="26"/>
        <v>109.65</v>
      </c>
      <c r="AH45" s="91">
        <f t="shared" si="0"/>
        <v>131.58</v>
      </c>
      <c r="AI45" s="134">
        <f t="shared" si="27"/>
        <v>1.0802955665024632</v>
      </c>
      <c r="AJ45" s="90">
        <f t="shared" si="28"/>
        <v>110.65</v>
      </c>
      <c r="AK45" s="91">
        <f t="shared" si="1"/>
        <v>132.78</v>
      </c>
      <c r="AL45" s="151">
        <f t="shared" si="29"/>
        <v>1.0901477832512316</v>
      </c>
      <c r="AM45" s="90">
        <f t="shared" si="30"/>
        <v>111.65</v>
      </c>
      <c r="AN45" s="91">
        <f t="shared" si="31"/>
        <v>133.98</v>
      </c>
      <c r="AO45" s="151">
        <f t="shared" si="32"/>
        <v>1.0999999999999999</v>
      </c>
      <c r="AP45" s="90">
        <f t="shared" si="33"/>
        <v>112.7</v>
      </c>
      <c r="AQ45" s="91">
        <f t="shared" si="34"/>
        <v>135.24</v>
      </c>
      <c r="AR45" s="134">
        <f t="shared" si="35"/>
        <v>1.110344827586207</v>
      </c>
      <c r="AS45" s="90">
        <f t="shared" si="36"/>
        <v>113.7</v>
      </c>
      <c r="AT45" s="92">
        <f t="shared" si="37"/>
        <v>136.44</v>
      </c>
      <c r="AU45" s="152">
        <f t="shared" si="38"/>
        <v>1.1201970443349754</v>
      </c>
      <c r="AV45" s="90">
        <f t="shared" si="39"/>
        <v>116.75</v>
      </c>
      <c r="AW45" s="93">
        <f t="shared" si="2"/>
        <v>140.1</v>
      </c>
      <c r="AX45" s="153">
        <f t="shared" si="40"/>
        <v>1.150246305418719</v>
      </c>
    </row>
    <row r="46" spans="1:50" ht="15.75" customHeight="1">
      <c r="A46" s="157"/>
      <c r="B46" s="85">
        <v>9136</v>
      </c>
      <c r="C46" s="85" t="s">
        <v>422</v>
      </c>
      <c r="D46" s="220" t="s">
        <v>423</v>
      </c>
      <c r="E46" s="144"/>
      <c r="F46" s="145">
        <v>24</v>
      </c>
      <c r="G46" s="146">
        <f t="shared" si="3"/>
        <v>28.799999999999997</v>
      </c>
      <c r="H46" s="89">
        <v>22.75</v>
      </c>
      <c r="I46" s="164">
        <f t="shared" si="43"/>
        <v>27.3</v>
      </c>
      <c r="J46" s="146">
        <f t="shared" si="42"/>
        <v>38.900000000000006</v>
      </c>
      <c r="K46" s="145">
        <f t="shared" si="4"/>
        <v>36.9</v>
      </c>
      <c r="L46" s="148">
        <f t="shared" si="5"/>
        <v>1.0549450549450547</v>
      </c>
      <c r="M46" s="149">
        <f t="shared" si="6"/>
        <v>24.75</v>
      </c>
      <c r="N46" s="150">
        <f t="shared" si="7"/>
        <v>29.7</v>
      </c>
      <c r="O46" s="89">
        <f t="shared" si="8"/>
        <v>25</v>
      </c>
      <c r="P46" s="90">
        <f t="shared" si="9"/>
        <v>30</v>
      </c>
      <c r="Q46" s="134">
        <f t="shared" si="10"/>
        <v>1.0101010101010102</v>
      </c>
      <c r="R46" s="90">
        <f t="shared" si="11"/>
        <v>25.5</v>
      </c>
      <c r="S46" s="135">
        <f t="shared" si="12"/>
        <v>30.599999999999998</v>
      </c>
      <c r="T46" s="134">
        <f t="shared" si="13"/>
        <v>1.0303030303030303</v>
      </c>
      <c r="U46" s="90">
        <f t="shared" si="14"/>
        <v>25.75</v>
      </c>
      <c r="V46" s="91">
        <f t="shared" si="15"/>
        <v>30.9</v>
      </c>
      <c r="W46" s="134">
        <f t="shared" si="16"/>
        <v>1.0404040404040404</v>
      </c>
      <c r="X46" s="90">
        <f t="shared" si="17"/>
        <v>26</v>
      </c>
      <c r="Y46" s="136">
        <f t="shared" si="18"/>
        <v>31.2</v>
      </c>
      <c r="Z46" s="134">
        <f t="shared" si="19"/>
        <v>1.0505050505050506</v>
      </c>
      <c r="AA46" s="90">
        <f t="shared" si="20"/>
        <v>26.25</v>
      </c>
      <c r="AB46" s="91">
        <f t="shared" si="21"/>
        <v>31.5</v>
      </c>
      <c r="AC46" s="134">
        <f t="shared" si="22"/>
        <v>1.0606060606060606</v>
      </c>
      <c r="AD46" s="90">
        <f t="shared" si="23"/>
        <v>26.5</v>
      </c>
      <c r="AE46" s="91">
        <f t="shared" si="24"/>
        <v>31.799999999999997</v>
      </c>
      <c r="AF46" s="134">
        <f t="shared" si="25"/>
        <v>1.0707070707070707</v>
      </c>
      <c r="AG46" s="90">
        <f t="shared" si="26"/>
        <v>26.75</v>
      </c>
      <c r="AH46" s="91">
        <f t="shared" si="0"/>
        <v>32.1</v>
      </c>
      <c r="AI46" s="134">
        <f t="shared" si="27"/>
        <v>1.0808080808080809</v>
      </c>
      <c r="AJ46" s="90">
        <f t="shared" si="28"/>
        <v>27</v>
      </c>
      <c r="AK46" s="91">
        <f t="shared" si="1"/>
        <v>32.4</v>
      </c>
      <c r="AL46" s="151">
        <f t="shared" si="29"/>
        <v>1.0909090909090908</v>
      </c>
      <c r="AM46" s="90">
        <f t="shared" si="30"/>
        <v>27.25</v>
      </c>
      <c r="AN46" s="91">
        <f t="shared" si="31"/>
        <v>32.699999999999996</v>
      </c>
      <c r="AO46" s="151">
        <f t="shared" si="32"/>
        <v>1.101010101010101</v>
      </c>
      <c r="AP46" s="90">
        <f t="shared" si="33"/>
        <v>27.5</v>
      </c>
      <c r="AQ46" s="91">
        <f t="shared" si="34"/>
        <v>33</v>
      </c>
      <c r="AR46" s="134">
        <f t="shared" si="35"/>
        <v>1.1111111111111112</v>
      </c>
      <c r="AS46" s="90">
        <f t="shared" si="36"/>
        <v>27.75</v>
      </c>
      <c r="AT46" s="92">
        <f t="shared" si="37"/>
        <v>33.3</v>
      </c>
      <c r="AU46" s="152">
        <f t="shared" si="38"/>
        <v>1.121212121212121</v>
      </c>
      <c r="AV46" s="90">
        <f t="shared" si="39"/>
        <v>28.5</v>
      </c>
      <c r="AW46" s="93">
        <f t="shared" si="2"/>
        <v>34.199999999999996</v>
      </c>
      <c r="AX46" s="153">
        <f t="shared" si="40"/>
        <v>1.1515151515151514</v>
      </c>
    </row>
    <row r="47" spans="1:50" ht="15.75" customHeight="1">
      <c r="A47" s="157"/>
      <c r="B47" s="85">
        <v>9158</v>
      </c>
      <c r="C47" s="85" t="s">
        <v>424</v>
      </c>
      <c r="D47" s="220" t="s">
        <v>425</v>
      </c>
      <c r="E47" s="144"/>
      <c r="F47" s="145">
        <v>38.75</v>
      </c>
      <c r="G47" s="146">
        <f t="shared" si="3"/>
        <v>46.5</v>
      </c>
      <c r="H47" s="89">
        <v>36.5</v>
      </c>
      <c r="I47" s="164">
        <f t="shared" si="43"/>
        <v>43.8</v>
      </c>
      <c r="J47" s="146">
        <f t="shared" si="42"/>
        <v>62.800000000000004</v>
      </c>
      <c r="K47" s="145">
        <f t="shared" si="4"/>
        <v>59.150000000000006</v>
      </c>
      <c r="L47" s="148">
        <f t="shared" si="5"/>
        <v>1.0616438356164384</v>
      </c>
      <c r="M47" s="149">
        <f t="shared" si="6"/>
        <v>39.95</v>
      </c>
      <c r="N47" s="150">
        <f t="shared" si="7"/>
        <v>47.940000000000005</v>
      </c>
      <c r="O47" s="89">
        <f t="shared" si="8"/>
        <v>40.35</v>
      </c>
      <c r="P47" s="90">
        <f t="shared" si="9"/>
        <v>48.42</v>
      </c>
      <c r="Q47" s="134">
        <f t="shared" si="10"/>
        <v>1.0100125156445556</v>
      </c>
      <c r="R47" s="90">
        <f t="shared" si="11"/>
        <v>41.150000000000006</v>
      </c>
      <c r="S47" s="135">
        <f t="shared" si="12"/>
        <v>49.38</v>
      </c>
      <c r="T47" s="134">
        <f t="shared" si="13"/>
        <v>1.0300375469336671</v>
      </c>
      <c r="U47" s="90">
        <f t="shared" si="14"/>
        <v>41.550000000000004</v>
      </c>
      <c r="V47" s="91">
        <f t="shared" si="15"/>
        <v>49.86000000000001</v>
      </c>
      <c r="W47" s="134">
        <f t="shared" si="16"/>
        <v>1.0400500625782227</v>
      </c>
      <c r="X47" s="90">
        <f t="shared" si="17"/>
        <v>41.95</v>
      </c>
      <c r="Y47" s="136">
        <f t="shared" si="18"/>
        <v>50.34</v>
      </c>
      <c r="Z47" s="134">
        <f t="shared" si="19"/>
        <v>1.0500625782227784</v>
      </c>
      <c r="AA47" s="90">
        <f t="shared" si="20"/>
        <v>42.35</v>
      </c>
      <c r="AB47" s="91">
        <f t="shared" si="21"/>
        <v>50.82</v>
      </c>
      <c r="AC47" s="134">
        <f t="shared" si="22"/>
        <v>1.060075093867334</v>
      </c>
      <c r="AD47" s="90">
        <f t="shared" si="23"/>
        <v>42.75</v>
      </c>
      <c r="AE47" s="91">
        <f t="shared" si="24"/>
        <v>51.3</v>
      </c>
      <c r="AF47" s="134">
        <f t="shared" si="25"/>
        <v>1.0700876095118896</v>
      </c>
      <c r="AG47" s="90">
        <f t="shared" si="26"/>
        <v>43.150000000000006</v>
      </c>
      <c r="AH47" s="91">
        <f t="shared" si="0"/>
        <v>51.78000000000001</v>
      </c>
      <c r="AI47" s="134">
        <f t="shared" si="27"/>
        <v>1.0801001251564457</v>
      </c>
      <c r="AJ47" s="90">
        <f t="shared" si="28"/>
        <v>43.550000000000004</v>
      </c>
      <c r="AK47" s="91">
        <f t="shared" si="1"/>
        <v>52.260000000000005</v>
      </c>
      <c r="AL47" s="151">
        <f t="shared" si="29"/>
        <v>1.0901126408010013</v>
      </c>
      <c r="AM47" s="90">
        <f t="shared" si="30"/>
        <v>43.95</v>
      </c>
      <c r="AN47" s="91">
        <f t="shared" si="31"/>
        <v>52.74</v>
      </c>
      <c r="AO47" s="151">
        <f t="shared" si="32"/>
        <v>1.100125156445557</v>
      </c>
      <c r="AP47" s="90">
        <f t="shared" si="33"/>
        <v>44.35</v>
      </c>
      <c r="AQ47" s="91">
        <f t="shared" si="34"/>
        <v>53.22</v>
      </c>
      <c r="AR47" s="134">
        <f t="shared" si="35"/>
        <v>1.1101376720901126</v>
      </c>
      <c r="AS47" s="90">
        <f t="shared" si="36"/>
        <v>44.75</v>
      </c>
      <c r="AT47" s="92">
        <f t="shared" si="37"/>
        <v>53.699999999999996</v>
      </c>
      <c r="AU47" s="152">
        <f t="shared" si="38"/>
        <v>1.1201501877346682</v>
      </c>
      <c r="AV47" s="90">
        <f t="shared" si="39"/>
        <v>45.95</v>
      </c>
      <c r="AW47" s="93">
        <f t="shared" si="2"/>
        <v>55.14</v>
      </c>
      <c r="AX47" s="153">
        <f t="shared" si="40"/>
        <v>1.1501877346683353</v>
      </c>
    </row>
    <row r="48" spans="1:50" ht="15.75" customHeight="1">
      <c r="A48" s="157"/>
      <c r="B48" s="85">
        <v>9159</v>
      </c>
      <c r="C48" s="85" t="s">
        <v>426</v>
      </c>
      <c r="D48" s="220" t="s">
        <v>427</v>
      </c>
      <c r="E48" s="144"/>
      <c r="F48" s="145">
        <v>83</v>
      </c>
      <c r="G48" s="146">
        <f t="shared" si="3"/>
        <v>99.6</v>
      </c>
      <c r="H48" s="89">
        <v>78.25</v>
      </c>
      <c r="I48" s="164">
        <f t="shared" si="43"/>
        <v>93.89999999999999</v>
      </c>
      <c r="J48" s="146">
        <f t="shared" si="42"/>
        <v>134.5</v>
      </c>
      <c r="K48" s="145">
        <f t="shared" si="4"/>
        <v>126.80000000000001</v>
      </c>
      <c r="L48" s="148">
        <f t="shared" si="5"/>
        <v>1.060702875399361</v>
      </c>
      <c r="M48" s="149">
        <f t="shared" si="6"/>
        <v>85.5</v>
      </c>
      <c r="N48" s="150">
        <f t="shared" si="7"/>
        <v>102.6</v>
      </c>
      <c r="O48" s="89">
        <f t="shared" si="8"/>
        <v>86.4</v>
      </c>
      <c r="P48" s="90">
        <f t="shared" si="9"/>
        <v>103.68</v>
      </c>
      <c r="Q48" s="134">
        <f t="shared" si="10"/>
        <v>1.0105263157894737</v>
      </c>
      <c r="R48" s="90">
        <f t="shared" si="11"/>
        <v>88.10000000000001</v>
      </c>
      <c r="S48" s="135">
        <f t="shared" si="12"/>
        <v>105.72000000000001</v>
      </c>
      <c r="T48" s="134">
        <f t="shared" si="13"/>
        <v>1.0304093567251464</v>
      </c>
      <c r="U48" s="90">
        <f t="shared" si="14"/>
        <v>88.95</v>
      </c>
      <c r="V48" s="91">
        <f t="shared" si="15"/>
        <v>106.74</v>
      </c>
      <c r="W48" s="134">
        <f t="shared" si="16"/>
        <v>1.0403508771929824</v>
      </c>
      <c r="X48" s="90">
        <f t="shared" si="17"/>
        <v>89.80000000000001</v>
      </c>
      <c r="Y48" s="136">
        <f t="shared" si="18"/>
        <v>107.76</v>
      </c>
      <c r="Z48" s="134">
        <f t="shared" si="19"/>
        <v>1.0502923976608187</v>
      </c>
      <c r="AA48" s="90">
        <f t="shared" si="20"/>
        <v>90.65</v>
      </c>
      <c r="AB48" s="91">
        <f t="shared" si="21"/>
        <v>108.78</v>
      </c>
      <c r="AC48" s="134">
        <f t="shared" si="22"/>
        <v>1.060233918128655</v>
      </c>
      <c r="AD48" s="90">
        <f t="shared" si="23"/>
        <v>91.5</v>
      </c>
      <c r="AE48" s="91">
        <f t="shared" si="24"/>
        <v>109.8</v>
      </c>
      <c r="AF48" s="134">
        <f t="shared" si="25"/>
        <v>1.0701754385964912</v>
      </c>
      <c r="AG48" s="90">
        <f t="shared" si="26"/>
        <v>92.35000000000001</v>
      </c>
      <c r="AH48" s="91">
        <f t="shared" si="0"/>
        <v>110.82000000000001</v>
      </c>
      <c r="AI48" s="134">
        <f t="shared" si="27"/>
        <v>1.0801169590643276</v>
      </c>
      <c r="AJ48" s="90">
        <f t="shared" si="28"/>
        <v>93.2</v>
      </c>
      <c r="AK48" s="91">
        <f t="shared" si="1"/>
        <v>111.84</v>
      </c>
      <c r="AL48" s="151">
        <f t="shared" si="29"/>
        <v>1.0900584795321637</v>
      </c>
      <c r="AM48" s="90">
        <f t="shared" si="30"/>
        <v>94.05000000000001</v>
      </c>
      <c r="AN48" s="91">
        <f t="shared" si="31"/>
        <v>112.86000000000001</v>
      </c>
      <c r="AO48" s="151">
        <f t="shared" si="32"/>
        <v>1.1</v>
      </c>
      <c r="AP48" s="90">
        <f t="shared" si="33"/>
        <v>94.95</v>
      </c>
      <c r="AQ48" s="91">
        <f t="shared" si="34"/>
        <v>113.94</v>
      </c>
      <c r="AR48" s="134">
        <f t="shared" si="35"/>
        <v>1.1105263157894738</v>
      </c>
      <c r="AS48" s="90">
        <f t="shared" si="36"/>
        <v>95.80000000000001</v>
      </c>
      <c r="AT48" s="92">
        <f t="shared" si="37"/>
        <v>114.96000000000001</v>
      </c>
      <c r="AU48" s="152">
        <f t="shared" si="38"/>
        <v>1.1204678362573102</v>
      </c>
      <c r="AV48" s="90">
        <f t="shared" si="39"/>
        <v>98.35000000000001</v>
      </c>
      <c r="AW48" s="93">
        <f t="shared" si="2"/>
        <v>118.02000000000001</v>
      </c>
      <c r="AX48" s="153">
        <f t="shared" si="40"/>
        <v>1.1502923976608188</v>
      </c>
    </row>
    <row r="49" spans="1:50" s="180" customFormat="1" ht="15.75" customHeight="1">
      <c r="A49" s="165"/>
      <c r="B49" s="166">
        <v>12349</v>
      </c>
      <c r="C49" s="166" t="s">
        <v>428</v>
      </c>
      <c r="D49" s="221" t="s">
        <v>429</v>
      </c>
      <c r="E49" s="167"/>
      <c r="F49" s="168">
        <v>13.75</v>
      </c>
      <c r="G49" s="168">
        <f t="shared" si="3"/>
        <v>16.5</v>
      </c>
      <c r="H49" s="169">
        <f>I49/1.2</f>
        <v>14.5</v>
      </c>
      <c r="I49" s="170">
        <v>17.4</v>
      </c>
      <c r="J49" s="168">
        <f t="shared" si="42"/>
        <v>22.3</v>
      </c>
      <c r="K49" s="168">
        <f t="shared" si="4"/>
        <v>23.5</v>
      </c>
      <c r="L49" s="171">
        <f t="shared" si="5"/>
        <v>0.9482758620689656</v>
      </c>
      <c r="M49" s="169">
        <f t="shared" si="6"/>
        <v>14.200000000000001</v>
      </c>
      <c r="N49" s="172">
        <f t="shared" si="7"/>
        <v>17.04</v>
      </c>
      <c r="O49" s="169">
        <f t="shared" si="8"/>
        <v>14.350000000000001</v>
      </c>
      <c r="P49" s="169">
        <f t="shared" si="9"/>
        <v>17.220000000000002</v>
      </c>
      <c r="Q49" s="173">
        <f t="shared" si="10"/>
        <v>1.0105633802816902</v>
      </c>
      <c r="R49" s="169">
        <f t="shared" si="11"/>
        <v>14.65</v>
      </c>
      <c r="S49" s="174">
        <f t="shared" si="12"/>
        <v>17.58</v>
      </c>
      <c r="T49" s="173">
        <f t="shared" si="13"/>
        <v>1.0316901408450703</v>
      </c>
      <c r="U49" s="169">
        <f t="shared" si="14"/>
        <v>14.8</v>
      </c>
      <c r="V49" s="173">
        <f t="shared" si="15"/>
        <v>17.76</v>
      </c>
      <c r="W49" s="173">
        <f t="shared" si="16"/>
        <v>1.0422535211267607</v>
      </c>
      <c r="X49" s="169">
        <f t="shared" si="17"/>
        <v>14.950000000000001</v>
      </c>
      <c r="Y49" s="175">
        <f t="shared" si="18"/>
        <v>17.94</v>
      </c>
      <c r="Z49" s="173">
        <f t="shared" si="19"/>
        <v>1.0528169014084507</v>
      </c>
      <c r="AA49" s="169">
        <f t="shared" si="20"/>
        <v>15.100000000000001</v>
      </c>
      <c r="AB49" s="173">
        <f t="shared" si="21"/>
        <v>18.12</v>
      </c>
      <c r="AC49" s="173">
        <f t="shared" si="22"/>
        <v>1.063380281690141</v>
      </c>
      <c r="AD49" s="169">
        <f t="shared" si="23"/>
        <v>15.200000000000001</v>
      </c>
      <c r="AE49" s="173">
        <f t="shared" si="24"/>
        <v>18.240000000000002</v>
      </c>
      <c r="AF49" s="173">
        <f t="shared" si="25"/>
        <v>1.0704225352112677</v>
      </c>
      <c r="AG49" s="169">
        <f t="shared" si="26"/>
        <v>15.350000000000001</v>
      </c>
      <c r="AH49" s="173">
        <f t="shared" si="0"/>
        <v>18.42</v>
      </c>
      <c r="AI49" s="173">
        <f t="shared" si="27"/>
        <v>1.080985915492958</v>
      </c>
      <c r="AJ49" s="169">
        <f t="shared" si="28"/>
        <v>15.5</v>
      </c>
      <c r="AK49" s="173">
        <f t="shared" si="1"/>
        <v>18.599999999999998</v>
      </c>
      <c r="AL49" s="176">
        <f t="shared" si="29"/>
        <v>1.0915492957746478</v>
      </c>
      <c r="AM49" s="169">
        <f t="shared" si="30"/>
        <v>15.65</v>
      </c>
      <c r="AN49" s="173">
        <f t="shared" si="31"/>
        <v>18.78</v>
      </c>
      <c r="AO49" s="176">
        <f t="shared" si="32"/>
        <v>1.1021126760563382</v>
      </c>
      <c r="AP49" s="169">
        <f t="shared" si="33"/>
        <v>15.8</v>
      </c>
      <c r="AQ49" s="173">
        <f t="shared" si="34"/>
        <v>18.96</v>
      </c>
      <c r="AR49" s="173">
        <f t="shared" si="35"/>
        <v>1.1126760563380282</v>
      </c>
      <c r="AS49" s="169">
        <f t="shared" si="36"/>
        <v>15.950000000000001</v>
      </c>
      <c r="AT49" s="177">
        <f t="shared" si="37"/>
        <v>19.14</v>
      </c>
      <c r="AU49" s="178">
        <f t="shared" si="38"/>
        <v>1.1232394366197185</v>
      </c>
      <c r="AV49" s="169">
        <f t="shared" si="39"/>
        <v>16.35</v>
      </c>
      <c r="AW49" s="178">
        <f t="shared" si="2"/>
        <v>19.62</v>
      </c>
      <c r="AX49" s="179">
        <f t="shared" si="40"/>
        <v>1.1514084507042255</v>
      </c>
    </row>
    <row r="50" spans="1:50" s="180" customFormat="1" ht="15.75" customHeight="1">
      <c r="A50" s="165"/>
      <c r="B50" s="166">
        <v>12350</v>
      </c>
      <c r="C50" s="166" t="s">
        <v>430</v>
      </c>
      <c r="D50" s="221" t="s">
        <v>431</v>
      </c>
      <c r="E50" s="167"/>
      <c r="F50" s="168">
        <v>21.75</v>
      </c>
      <c r="G50" s="168">
        <f t="shared" si="3"/>
        <v>26.099999999999998</v>
      </c>
      <c r="H50" s="169">
        <f>I50/1.2</f>
        <v>23.000000000000004</v>
      </c>
      <c r="I50" s="170">
        <v>27.6</v>
      </c>
      <c r="J50" s="168">
        <f t="shared" si="42"/>
        <v>35.25</v>
      </c>
      <c r="K50" s="168">
        <f t="shared" si="4"/>
        <v>37.300000000000004</v>
      </c>
      <c r="L50" s="171">
        <f t="shared" si="5"/>
        <v>0.9456521739130433</v>
      </c>
      <c r="M50" s="169">
        <f t="shared" si="6"/>
        <v>22.450000000000003</v>
      </c>
      <c r="N50" s="172">
        <f t="shared" si="7"/>
        <v>26.94</v>
      </c>
      <c r="O50" s="169">
        <f t="shared" si="8"/>
        <v>22.700000000000003</v>
      </c>
      <c r="P50" s="169">
        <f t="shared" si="9"/>
        <v>27.240000000000002</v>
      </c>
      <c r="Q50" s="173">
        <f t="shared" si="10"/>
        <v>1.0111358574610245</v>
      </c>
      <c r="R50" s="169">
        <f t="shared" si="11"/>
        <v>23.150000000000002</v>
      </c>
      <c r="S50" s="174">
        <f t="shared" si="12"/>
        <v>27.78</v>
      </c>
      <c r="T50" s="173">
        <f t="shared" si="13"/>
        <v>1.0311804008908685</v>
      </c>
      <c r="U50" s="169">
        <f t="shared" si="14"/>
        <v>23.35</v>
      </c>
      <c r="V50" s="173">
        <f t="shared" si="15"/>
        <v>28.02</v>
      </c>
      <c r="W50" s="173">
        <f t="shared" si="16"/>
        <v>1.0400890868596881</v>
      </c>
      <c r="X50" s="169">
        <f t="shared" si="17"/>
        <v>23.6</v>
      </c>
      <c r="Y50" s="175">
        <f t="shared" si="18"/>
        <v>28.32</v>
      </c>
      <c r="Z50" s="173">
        <f t="shared" si="19"/>
        <v>1.0512249443207127</v>
      </c>
      <c r="AA50" s="169">
        <f t="shared" si="20"/>
        <v>23.8</v>
      </c>
      <c r="AB50" s="173">
        <f t="shared" si="21"/>
        <v>28.56</v>
      </c>
      <c r="AC50" s="173">
        <f t="shared" si="22"/>
        <v>1.0601336302895321</v>
      </c>
      <c r="AD50" s="169">
        <f t="shared" si="23"/>
        <v>24.05</v>
      </c>
      <c r="AE50" s="173">
        <f t="shared" si="24"/>
        <v>28.86</v>
      </c>
      <c r="AF50" s="173">
        <f t="shared" si="25"/>
        <v>1.0712694877505566</v>
      </c>
      <c r="AG50" s="169">
        <f t="shared" si="26"/>
        <v>24.25</v>
      </c>
      <c r="AH50" s="173">
        <f t="shared" si="0"/>
        <v>29.099999999999998</v>
      </c>
      <c r="AI50" s="173">
        <f t="shared" si="27"/>
        <v>1.0801781737193763</v>
      </c>
      <c r="AJ50" s="169">
        <f t="shared" si="28"/>
        <v>24.5</v>
      </c>
      <c r="AK50" s="173">
        <f t="shared" si="1"/>
        <v>29.4</v>
      </c>
      <c r="AL50" s="176">
        <f t="shared" si="29"/>
        <v>1.0913140311804008</v>
      </c>
      <c r="AM50" s="169">
        <f t="shared" si="30"/>
        <v>24.700000000000003</v>
      </c>
      <c r="AN50" s="173">
        <f t="shared" si="31"/>
        <v>29.64</v>
      </c>
      <c r="AO50" s="176">
        <f t="shared" si="32"/>
        <v>1.1002227171492205</v>
      </c>
      <c r="AP50" s="169">
        <f t="shared" si="33"/>
        <v>24.950000000000003</v>
      </c>
      <c r="AQ50" s="173">
        <f t="shared" si="34"/>
        <v>29.94</v>
      </c>
      <c r="AR50" s="173">
        <f t="shared" si="35"/>
        <v>1.111358574610245</v>
      </c>
      <c r="AS50" s="169">
        <f t="shared" si="36"/>
        <v>25.150000000000002</v>
      </c>
      <c r="AT50" s="177">
        <f t="shared" si="37"/>
        <v>30.18</v>
      </c>
      <c r="AU50" s="178">
        <f t="shared" si="38"/>
        <v>1.1202672605790644</v>
      </c>
      <c r="AV50" s="169">
        <f t="shared" si="39"/>
        <v>25.85</v>
      </c>
      <c r="AW50" s="178">
        <f t="shared" si="2"/>
        <v>31.02</v>
      </c>
      <c r="AX50" s="179">
        <f t="shared" si="40"/>
        <v>1.1514476614699332</v>
      </c>
    </row>
    <row r="51" spans="1:50" s="180" customFormat="1" ht="15.75" customHeight="1">
      <c r="A51" s="165"/>
      <c r="B51" s="166">
        <v>12351</v>
      </c>
      <c r="C51" s="166" t="s">
        <v>432</v>
      </c>
      <c r="D51" s="221" t="s">
        <v>433</v>
      </c>
      <c r="E51" s="167"/>
      <c r="F51" s="168">
        <v>46.5</v>
      </c>
      <c r="G51" s="168">
        <f t="shared" si="3"/>
        <v>55.8</v>
      </c>
      <c r="H51" s="169">
        <f>I51/1.2</f>
        <v>50.75</v>
      </c>
      <c r="I51" s="170">
        <v>60.9</v>
      </c>
      <c r="J51" s="168">
        <f t="shared" si="42"/>
        <v>75.35000000000001</v>
      </c>
      <c r="K51" s="168">
        <f t="shared" si="4"/>
        <v>82.25</v>
      </c>
      <c r="L51" s="171">
        <f t="shared" si="5"/>
        <v>0.916256157635468</v>
      </c>
      <c r="M51" s="169">
        <f t="shared" si="6"/>
        <v>47.900000000000006</v>
      </c>
      <c r="N51" s="172">
        <f t="shared" si="7"/>
        <v>57.480000000000004</v>
      </c>
      <c r="O51" s="169">
        <f t="shared" si="8"/>
        <v>48.400000000000006</v>
      </c>
      <c r="P51" s="169">
        <f t="shared" si="9"/>
        <v>58.080000000000005</v>
      </c>
      <c r="Q51" s="173">
        <f t="shared" si="10"/>
        <v>1.010438413361169</v>
      </c>
      <c r="R51" s="169">
        <f t="shared" si="11"/>
        <v>49.35</v>
      </c>
      <c r="S51" s="174">
        <f t="shared" si="12"/>
        <v>59.22</v>
      </c>
      <c r="T51" s="173">
        <f t="shared" si="13"/>
        <v>1.0302713987473904</v>
      </c>
      <c r="U51" s="169">
        <f t="shared" si="14"/>
        <v>49.85</v>
      </c>
      <c r="V51" s="173">
        <f t="shared" si="15"/>
        <v>59.82</v>
      </c>
      <c r="W51" s="173">
        <f t="shared" si="16"/>
        <v>1.0407098121085594</v>
      </c>
      <c r="X51" s="169">
        <f t="shared" si="17"/>
        <v>50.300000000000004</v>
      </c>
      <c r="Y51" s="175">
        <f t="shared" si="18"/>
        <v>60.36</v>
      </c>
      <c r="Z51" s="173">
        <f t="shared" si="19"/>
        <v>1.0501043841336115</v>
      </c>
      <c r="AA51" s="169">
        <f t="shared" si="20"/>
        <v>50.800000000000004</v>
      </c>
      <c r="AB51" s="173">
        <f t="shared" si="21"/>
        <v>60.96</v>
      </c>
      <c r="AC51" s="173">
        <f t="shared" si="22"/>
        <v>1.0605427974947808</v>
      </c>
      <c r="AD51" s="169">
        <f t="shared" si="23"/>
        <v>51.300000000000004</v>
      </c>
      <c r="AE51" s="173">
        <f t="shared" si="24"/>
        <v>61.56</v>
      </c>
      <c r="AF51" s="173">
        <f t="shared" si="25"/>
        <v>1.0709812108559498</v>
      </c>
      <c r="AG51" s="169">
        <f t="shared" si="26"/>
        <v>51.75</v>
      </c>
      <c r="AH51" s="173">
        <f t="shared" si="0"/>
        <v>62.099999999999994</v>
      </c>
      <c r="AI51" s="173">
        <f t="shared" si="27"/>
        <v>1.080375782881002</v>
      </c>
      <c r="AJ51" s="169">
        <f t="shared" si="28"/>
        <v>52.25</v>
      </c>
      <c r="AK51" s="173">
        <f t="shared" si="1"/>
        <v>62.699999999999996</v>
      </c>
      <c r="AL51" s="176">
        <f t="shared" si="29"/>
        <v>1.0908141962421711</v>
      </c>
      <c r="AM51" s="169">
        <f t="shared" si="30"/>
        <v>52.7</v>
      </c>
      <c r="AN51" s="173">
        <f t="shared" si="31"/>
        <v>63.24</v>
      </c>
      <c r="AO51" s="176">
        <f t="shared" si="32"/>
        <v>1.1002087682672232</v>
      </c>
      <c r="AP51" s="169">
        <f t="shared" si="33"/>
        <v>53.2</v>
      </c>
      <c r="AQ51" s="173">
        <f t="shared" si="34"/>
        <v>63.84</v>
      </c>
      <c r="AR51" s="173">
        <f t="shared" si="35"/>
        <v>1.1106471816283925</v>
      </c>
      <c r="AS51" s="169">
        <f t="shared" si="36"/>
        <v>53.650000000000006</v>
      </c>
      <c r="AT51" s="177">
        <f t="shared" si="37"/>
        <v>64.38000000000001</v>
      </c>
      <c r="AU51" s="178">
        <f t="shared" si="38"/>
        <v>1.1200417536534448</v>
      </c>
      <c r="AV51" s="169">
        <f t="shared" si="39"/>
        <v>55.1</v>
      </c>
      <c r="AW51" s="178">
        <f t="shared" si="2"/>
        <v>66.12</v>
      </c>
      <c r="AX51" s="179">
        <f t="shared" si="40"/>
        <v>1.150313152400835</v>
      </c>
    </row>
    <row r="52" spans="1:50" ht="15.75" customHeight="1">
      <c r="A52" s="157"/>
      <c r="B52" s="85">
        <v>6638</v>
      </c>
      <c r="C52" s="85" t="s">
        <v>434</v>
      </c>
      <c r="D52" s="220" t="s">
        <v>435</v>
      </c>
      <c r="E52" s="144"/>
      <c r="F52" s="145">
        <f>CEILING(H52*1.06,0.05)</f>
        <v>34.75</v>
      </c>
      <c r="G52" s="146">
        <f t="shared" si="3"/>
        <v>41.699999999999996</v>
      </c>
      <c r="H52" s="89">
        <v>32.75</v>
      </c>
      <c r="I52" s="164">
        <f>H52*1.2</f>
        <v>39.3</v>
      </c>
      <c r="J52" s="146">
        <f t="shared" si="42"/>
        <v>56.300000000000004</v>
      </c>
      <c r="K52" s="145">
        <f t="shared" si="4"/>
        <v>53.1</v>
      </c>
      <c r="L52" s="148">
        <f t="shared" si="5"/>
        <v>1.0610687022900762</v>
      </c>
      <c r="M52" s="149">
        <f t="shared" si="6"/>
        <v>35.800000000000004</v>
      </c>
      <c r="N52" s="150">
        <f t="shared" si="7"/>
        <v>42.96</v>
      </c>
      <c r="O52" s="89">
        <f t="shared" si="8"/>
        <v>36.2</v>
      </c>
      <c r="P52" s="90">
        <f t="shared" si="9"/>
        <v>43.440000000000005</v>
      </c>
      <c r="Q52" s="134">
        <f t="shared" si="10"/>
        <v>1.011173184357542</v>
      </c>
      <c r="R52" s="90">
        <f t="shared" si="11"/>
        <v>36.9</v>
      </c>
      <c r="S52" s="135">
        <f t="shared" si="12"/>
        <v>44.279999999999994</v>
      </c>
      <c r="T52" s="134">
        <f t="shared" si="13"/>
        <v>1.03072625698324</v>
      </c>
      <c r="U52" s="90">
        <f t="shared" si="14"/>
        <v>37.25</v>
      </c>
      <c r="V52" s="91">
        <f t="shared" si="15"/>
        <v>44.699999999999996</v>
      </c>
      <c r="W52" s="134">
        <f t="shared" si="16"/>
        <v>1.0405027932960893</v>
      </c>
      <c r="X52" s="90">
        <f t="shared" si="17"/>
        <v>37.6</v>
      </c>
      <c r="Y52" s="136">
        <f t="shared" si="18"/>
        <v>45.12</v>
      </c>
      <c r="Z52" s="134">
        <f t="shared" si="19"/>
        <v>1.0502793296089385</v>
      </c>
      <c r="AA52" s="90">
        <f t="shared" si="20"/>
        <v>37.95</v>
      </c>
      <c r="AB52" s="91">
        <f t="shared" si="21"/>
        <v>45.54</v>
      </c>
      <c r="AC52" s="134">
        <f t="shared" si="22"/>
        <v>1.0600558659217876</v>
      </c>
      <c r="AD52" s="90">
        <f t="shared" si="23"/>
        <v>38.35</v>
      </c>
      <c r="AE52" s="91">
        <f t="shared" si="24"/>
        <v>46.02</v>
      </c>
      <c r="AF52" s="134">
        <f t="shared" si="25"/>
        <v>1.0712290502793296</v>
      </c>
      <c r="AG52" s="90">
        <f t="shared" si="26"/>
        <v>38.7</v>
      </c>
      <c r="AH52" s="91">
        <f t="shared" si="0"/>
        <v>46.440000000000005</v>
      </c>
      <c r="AI52" s="134">
        <f t="shared" si="27"/>
        <v>1.0810055865921788</v>
      </c>
      <c r="AJ52" s="90">
        <f t="shared" si="28"/>
        <v>39.050000000000004</v>
      </c>
      <c r="AK52" s="91">
        <f t="shared" si="1"/>
        <v>46.86000000000001</v>
      </c>
      <c r="AL52" s="151">
        <f t="shared" si="29"/>
        <v>1.090782122905028</v>
      </c>
      <c r="AM52" s="90">
        <f t="shared" si="30"/>
        <v>39.400000000000006</v>
      </c>
      <c r="AN52" s="91">
        <f t="shared" si="31"/>
        <v>47.28000000000001</v>
      </c>
      <c r="AO52" s="151">
        <f t="shared" si="32"/>
        <v>1.1005586592178773</v>
      </c>
      <c r="AP52" s="90">
        <f t="shared" si="33"/>
        <v>39.75</v>
      </c>
      <c r="AQ52" s="91">
        <f t="shared" si="34"/>
        <v>47.699999999999996</v>
      </c>
      <c r="AR52" s="134">
        <f t="shared" si="35"/>
        <v>1.1103351955307261</v>
      </c>
      <c r="AS52" s="90">
        <f t="shared" si="36"/>
        <v>40.1</v>
      </c>
      <c r="AT52" s="92">
        <f t="shared" si="37"/>
        <v>48.12</v>
      </c>
      <c r="AU52" s="152">
        <f t="shared" si="38"/>
        <v>1.1201117318435754</v>
      </c>
      <c r="AV52" s="90">
        <f t="shared" si="39"/>
        <v>41.2</v>
      </c>
      <c r="AW52" s="93">
        <f t="shared" si="2"/>
        <v>49.440000000000005</v>
      </c>
      <c r="AX52" s="153">
        <f t="shared" si="40"/>
        <v>1.1508379888268156</v>
      </c>
    </row>
    <row r="53" spans="1:50" ht="15.75" customHeight="1">
      <c r="A53" s="157"/>
      <c r="B53" s="85">
        <v>6637</v>
      </c>
      <c r="C53" s="85" t="s">
        <v>436</v>
      </c>
      <c r="D53" s="220" t="s">
        <v>437</v>
      </c>
      <c r="E53" s="144"/>
      <c r="F53" s="145">
        <v>56.25</v>
      </c>
      <c r="G53" s="146">
        <f t="shared" si="3"/>
        <v>67.5</v>
      </c>
      <c r="H53" s="89">
        <v>53</v>
      </c>
      <c r="I53" s="164">
        <f>H53*1.2</f>
        <v>63.599999999999994</v>
      </c>
      <c r="J53" s="146">
        <f t="shared" si="42"/>
        <v>91.15</v>
      </c>
      <c r="K53" s="145">
        <f t="shared" si="4"/>
        <v>85.9</v>
      </c>
      <c r="L53" s="148">
        <f t="shared" si="5"/>
        <v>1.0613207547169812</v>
      </c>
      <c r="M53" s="149">
        <f t="shared" si="6"/>
        <v>57.95</v>
      </c>
      <c r="N53" s="150">
        <f t="shared" si="7"/>
        <v>69.54</v>
      </c>
      <c r="O53" s="89">
        <f t="shared" si="8"/>
        <v>58.550000000000004</v>
      </c>
      <c r="P53" s="90">
        <f t="shared" si="9"/>
        <v>70.26</v>
      </c>
      <c r="Q53" s="134">
        <f t="shared" si="10"/>
        <v>1.0103537532355478</v>
      </c>
      <c r="R53" s="90">
        <f t="shared" si="11"/>
        <v>59.7</v>
      </c>
      <c r="S53" s="135">
        <f t="shared" si="12"/>
        <v>71.64</v>
      </c>
      <c r="T53" s="134">
        <f t="shared" si="13"/>
        <v>1.0301984469370147</v>
      </c>
      <c r="U53" s="90">
        <f t="shared" si="14"/>
        <v>60.300000000000004</v>
      </c>
      <c r="V53" s="91">
        <f t="shared" si="15"/>
        <v>72.36</v>
      </c>
      <c r="W53" s="134">
        <f t="shared" si="16"/>
        <v>1.0405522001725624</v>
      </c>
      <c r="X53" s="90">
        <f t="shared" si="17"/>
        <v>60.85</v>
      </c>
      <c r="Y53" s="136">
        <f t="shared" si="18"/>
        <v>73.02</v>
      </c>
      <c r="Z53" s="134">
        <f t="shared" si="19"/>
        <v>1.0500431406384814</v>
      </c>
      <c r="AA53" s="90">
        <f t="shared" si="20"/>
        <v>61.45</v>
      </c>
      <c r="AB53" s="91">
        <f t="shared" si="21"/>
        <v>73.74</v>
      </c>
      <c r="AC53" s="134">
        <f t="shared" si="22"/>
        <v>1.0603968938740291</v>
      </c>
      <c r="AD53" s="90">
        <f t="shared" si="23"/>
        <v>62.050000000000004</v>
      </c>
      <c r="AE53" s="91">
        <f t="shared" si="24"/>
        <v>74.46000000000001</v>
      </c>
      <c r="AF53" s="134">
        <f t="shared" si="25"/>
        <v>1.0707506471095773</v>
      </c>
      <c r="AG53" s="90">
        <f t="shared" si="26"/>
        <v>62.6</v>
      </c>
      <c r="AH53" s="91">
        <f t="shared" si="0"/>
        <v>75.12</v>
      </c>
      <c r="AI53" s="134">
        <f t="shared" si="27"/>
        <v>1.080241587575496</v>
      </c>
      <c r="AJ53" s="90">
        <f t="shared" si="28"/>
        <v>63.2</v>
      </c>
      <c r="AK53" s="91">
        <f t="shared" si="1"/>
        <v>75.84</v>
      </c>
      <c r="AL53" s="151">
        <f t="shared" si="29"/>
        <v>1.090595340811044</v>
      </c>
      <c r="AM53" s="90">
        <f t="shared" si="30"/>
        <v>63.75</v>
      </c>
      <c r="AN53" s="91">
        <f t="shared" si="31"/>
        <v>76.5</v>
      </c>
      <c r="AO53" s="151">
        <f t="shared" si="32"/>
        <v>1.1000862812769627</v>
      </c>
      <c r="AP53" s="90">
        <f t="shared" si="33"/>
        <v>64.35000000000001</v>
      </c>
      <c r="AQ53" s="91">
        <f t="shared" si="34"/>
        <v>77.22000000000001</v>
      </c>
      <c r="AR53" s="134">
        <f t="shared" si="35"/>
        <v>1.110440034512511</v>
      </c>
      <c r="AS53" s="90">
        <f t="shared" si="36"/>
        <v>64.95</v>
      </c>
      <c r="AT53" s="92">
        <f t="shared" si="37"/>
        <v>77.94</v>
      </c>
      <c r="AU53" s="152">
        <f t="shared" si="38"/>
        <v>1.1207937877480585</v>
      </c>
      <c r="AV53" s="90">
        <f t="shared" si="39"/>
        <v>66.65</v>
      </c>
      <c r="AW53" s="93">
        <f t="shared" si="2"/>
        <v>79.98</v>
      </c>
      <c r="AX53" s="153">
        <f t="shared" si="40"/>
        <v>1.1501294219154443</v>
      </c>
    </row>
    <row r="54" spans="1:50" ht="15.75" customHeight="1">
      <c r="A54" s="157"/>
      <c r="B54" s="85">
        <v>6636</v>
      </c>
      <c r="C54" s="85" t="s">
        <v>438</v>
      </c>
      <c r="D54" s="220" t="s">
        <v>439</v>
      </c>
      <c r="E54" s="144"/>
      <c r="F54" s="145">
        <v>121.25</v>
      </c>
      <c r="G54" s="146">
        <f t="shared" si="3"/>
        <v>145.5</v>
      </c>
      <c r="H54" s="89">
        <v>114.5</v>
      </c>
      <c r="I54" s="164">
        <f>H54*1.2</f>
        <v>137.4</v>
      </c>
      <c r="J54" s="146">
        <f t="shared" si="42"/>
        <v>196.45000000000002</v>
      </c>
      <c r="K54" s="145">
        <f t="shared" si="4"/>
        <v>185.5</v>
      </c>
      <c r="L54" s="148">
        <f t="shared" si="5"/>
        <v>1.0589519650655022</v>
      </c>
      <c r="M54" s="149">
        <f t="shared" si="6"/>
        <v>124.9</v>
      </c>
      <c r="N54" s="150">
        <f t="shared" si="7"/>
        <v>149.88</v>
      </c>
      <c r="O54" s="89">
        <f t="shared" si="8"/>
        <v>126.15</v>
      </c>
      <c r="P54" s="90">
        <f t="shared" si="9"/>
        <v>151.38</v>
      </c>
      <c r="Q54" s="134">
        <f t="shared" si="10"/>
        <v>1.010008006405124</v>
      </c>
      <c r="R54" s="90">
        <f t="shared" si="11"/>
        <v>128.65</v>
      </c>
      <c r="S54" s="135">
        <f t="shared" si="12"/>
        <v>154.38</v>
      </c>
      <c r="T54" s="134">
        <f t="shared" si="13"/>
        <v>1.0300240192153722</v>
      </c>
      <c r="U54" s="90">
        <f t="shared" si="14"/>
        <v>129.9</v>
      </c>
      <c r="V54" s="91">
        <f t="shared" si="15"/>
        <v>155.88</v>
      </c>
      <c r="W54" s="134">
        <f t="shared" si="16"/>
        <v>1.0400320256204965</v>
      </c>
      <c r="X54" s="90">
        <f t="shared" si="17"/>
        <v>131.15</v>
      </c>
      <c r="Y54" s="136">
        <f t="shared" si="18"/>
        <v>157.38</v>
      </c>
      <c r="Z54" s="134">
        <f t="shared" si="19"/>
        <v>1.0500400320256205</v>
      </c>
      <c r="AA54" s="90">
        <f t="shared" si="20"/>
        <v>132.4</v>
      </c>
      <c r="AB54" s="91">
        <f t="shared" si="21"/>
        <v>158.88</v>
      </c>
      <c r="AC54" s="134">
        <f t="shared" si="22"/>
        <v>1.0600480384307447</v>
      </c>
      <c r="AD54" s="90">
        <f t="shared" si="23"/>
        <v>133.65</v>
      </c>
      <c r="AE54" s="91">
        <f t="shared" si="24"/>
        <v>160.38</v>
      </c>
      <c r="AF54" s="134">
        <f t="shared" si="25"/>
        <v>1.0700560448358687</v>
      </c>
      <c r="AG54" s="90">
        <f t="shared" si="26"/>
        <v>134.9</v>
      </c>
      <c r="AH54" s="91">
        <f t="shared" si="0"/>
        <v>161.88</v>
      </c>
      <c r="AI54" s="134">
        <f t="shared" si="27"/>
        <v>1.0800640512409927</v>
      </c>
      <c r="AJ54" s="90">
        <f t="shared" si="28"/>
        <v>136.15</v>
      </c>
      <c r="AK54" s="91">
        <f t="shared" si="1"/>
        <v>163.38</v>
      </c>
      <c r="AL54" s="151">
        <f t="shared" si="29"/>
        <v>1.090072057646117</v>
      </c>
      <c r="AM54" s="90">
        <f t="shared" si="30"/>
        <v>137.4</v>
      </c>
      <c r="AN54" s="91">
        <f t="shared" si="31"/>
        <v>164.88</v>
      </c>
      <c r="AO54" s="151">
        <f t="shared" si="32"/>
        <v>1.100080064051241</v>
      </c>
      <c r="AP54" s="90">
        <f t="shared" si="33"/>
        <v>138.65</v>
      </c>
      <c r="AQ54" s="91">
        <f t="shared" si="34"/>
        <v>166.38</v>
      </c>
      <c r="AR54" s="134">
        <f t="shared" si="35"/>
        <v>1.1100880704563652</v>
      </c>
      <c r="AS54" s="90">
        <f t="shared" si="36"/>
        <v>139.9</v>
      </c>
      <c r="AT54" s="92">
        <f t="shared" si="37"/>
        <v>167.88</v>
      </c>
      <c r="AU54" s="152">
        <f t="shared" si="38"/>
        <v>1.1200960768614892</v>
      </c>
      <c r="AV54" s="90">
        <f t="shared" si="39"/>
        <v>143.65</v>
      </c>
      <c r="AW54" s="93">
        <f t="shared" si="2"/>
        <v>172.38</v>
      </c>
      <c r="AX54" s="153">
        <f t="shared" si="40"/>
        <v>1.1501200960768614</v>
      </c>
    </row>
    <row r="55" spans="1:50" ht="15.75" customHeight="1">
      <c r="A55" s="157"/>
      <c r="B55" s="85">
        <v>1450</v>
      </c>
      <c r="C55" s="85" t="s">
        <v>440</v>
      </c>
      <c r="D55" s="217" t="s">
        <v>441</v>
      </c>
      <c r="E55" s="144"/>
      <c r="F55" s="145">
        <v>23.75</v>
      </c>
      <c r="G55" s="146">
        <f t="shared" si="3"/>
        <v>28.5</v>
      </c>
      <c r="H55" s="160">
        <f>I55/1.2</f>
        <v>22.5</v>
      </c>
      <c r="I55" s="163">
        <v>27</v>
      </c>
      <c r="J55" s="146">
        <f t="shared" si="42"/>
        <v>38.5</v>
      </c>
      <c r="K55" s="145">
        <f t="shared" si="4"/>
        <v>36.45</v>
      </c>
      <c r="L55" s="148">
        <f t="shared" si="5"/>
        <v>1.0555555555555556</v>
      </c>
      <c r="M55" s="149">
        <f t="shared" si="6"/>
        <v>24.5</v>
      </c>
      <c r="N55" s="150">
        <f t="shared" si="7"/>
        <v>29.4</v>
      </c>
      <c r="O55" s="89">
        <f t="shared" si="8"/>
        <v>24.75</v>
      </c>
      <c r="P55" s="90">
        <f t="shared" si="9"/>
        <v>29.7</v>
      </c>
      <c r="Q55" s="134">
        <f t="shared" si="10"/>
        <v>1.0102040816326532</v>
      </c>
      <c r="R55" s="90">
        <f t="shared" si="11"/>
        <v>25.25</v>
      </c>
      <c r="S55" s="135">
        <f t="shared" si="12"/>
        <v>30.299999999999997</v>
      </c>
      <c r="T55" s="134">
        <f t="shared" si="13"/>
        <v>1.030612244897959</v>
      </c>
      <c r="U55" s="90">
        <f t="shared" si="14"/>
        <v>25.5</v>
      </c>
      <c r="V55" s="91">
        <f t="shared" si="15"/>
        <v>30.599999999999998</v>
      </c>
      <c r="W55" s="134">
        <f t="shared" si="16"/>
        <v>1.0408163265306123</v>
      </c>
      <c r="X55" s="90">
        <f t="shared" si="17"/>
        <v>25.75</v>
      </c>
      <c r="Y55" s="136">
        <f t="shared" si="18"/>
        <v>30.9</v>
      </c>
      <c r="Z55" s="134">
        <f t="shared" si="19"/>
        <v>1.0510204081632653</v>
      </c>
      <c r="AA55" s="90">
        <f t="shared" si="20"/>
        <v>26</v>
      </c>
      <c r="AB55" s="91">
        <f t="shared" si="21"/>
        <v>31.2</v>
      </c>
      <c r="AC55" s="134">
        <f t="shared" si="22"/>
        <v>1.0612244897959184</v>
      </c>
      <c r="AD55" s="90">
        <f t="shared" si="23"/>
        <v>26.25</v>
      </c>
      <c r="AE55" s="91">
        <f t="shared" si="24"/>
        <v>31.5</v>
      </c>
      <c r="AF55" s="134">
        <f t="shared" si="25"/>
        <v>1.0714285714285714</v>
      </c>
      <c r="AG55" s="90">
        <f t="shared" si="26"/>
        <v>26.5</v>
      </c>
      <c r="AH55" s="91">
        <f t="shared" si="0"/>
        <v>31.799999999999997</v>
      </c>
      <c r="AI55" s="134">
        <f t="shared" si="27"/>
        <v>1.0816326530612244</v>
      </c>
      <c r="AJ55" s="90">
        <f t="shared" si="28"/>
        <v>26.75</v>
      </c>
      <c r="AK55" s="91">
        <f t="shared" si="1"/>
        <v>32.1</v>
      </c>
      <c r="AL55" s="151">
        <f t="shared" si="29"/>
        <v>1.0918367346938775</v>
      </c>
      <c r="AM55" s="90">
        <f t="shared" si="30"/>
        <v>26.950000000000003</v>
      </c>
      <c r="AN55" s="91">
        <f t="shared" si="31"/>
        <v>32.34</v>
      </c>
      <c r="AO55" s="151">
        <f t="shared" si="32"/>
        <v>1.1</v>
      </c>
      <c r="AP55" s="90">
        <f t="shared" si="33"/>
        <v>27.200000000000003</v>
      </c>
      <c r="AQ55" s="91">
        <f t="shared" si="34"/>
        <v>32.64</v>
      </c>
      <c r="AR55" s="134">
        <f t="shared" si="35"/>
        <v>1.110204081632653</v>
      </c>
      <c r="AS55" s="90">
        <f t="shared" si="36"/>
        <v>27.450000000000003</v>
      </c>
      <c r="AT55" s="92">
        <f t="shared" si="37"/>
        <v>32.940000000000005</v>
      </c>
      <c r="AU55" s="152">
        <f t="shared" si="38"/>
        <v>1.1204081632653062</v>
      </c>
      <c r="AV55" s="90">
        <f t="shared" si="39"/>
        <v>28.200000000000003</v>
      </c>
      <c r="AW55" s="93">
        <f t="shared" si="2"/>
        <v>33.84</v>
      </c>
      <c r="AX55" s="153">
        <f t="shared" si="40"/>
        <v>1.1510204081632656</v>
      </c>
    </row>
    <row r="56" spans="1:50" ht="15.75" customHeight="1">
      <c r="A56" s="157"/>
      <c r="B56" s="85">
        <v>1451</v>
      </c>
      <c r="C56" s="85" t="s">
        <v>442</v>
      </c>
      <c r="D56" s="217" t="s">
        <v>443</v>
      </c>
      <c r="E56" s="144"/>
      <c r="F56" s="145">
        <f>CEILING(H56*1.06,0.05)</f>
        <v>39.25</v>
      </c>
      <c r="G56" s="146">
        <f t="shared" si="3"/>
        <v>47.1</v>
      </c>
      <c r="H56" s="160">
        <f>I56/1.2</f>
        <v>37</v>
      </c>
      <c r="I56" s="163">
        <v>44.4</v>
      </c>
      <c r="J56" s="146">
        <f t="shared" si="42"/>
        <v>63.6</v>
      </c>
      <c r="K56" s="145">
        <f t="shared" si="4"/>
        <v>59.95</v>
      </c>
      <c r="L56" s="148">
        <f t="shared" si="5"/>
        <v>1.060810810810811</v>
      </c>
      <c r="M56" s="149">
        <f t="shared" si="6"/>
        <v>40.45</v>
      </c>
      <c r="N56" s="150">
        <f t="shared" si="7"/>
        <v>48.54</v>
      </c>
      <c r="O56" s="89">
        <f t="shared" si="8"/>
        <v>40.900000000000006</v>
      </c>
      <c r="P56" s="90">
        <f t="shared" si="9"/>
        <v>49.080000000000005</v>
      </c>
      <c r="Q56" s="134">
        <f t="shared" si="10"/>
        <v>1.0111248454882573</v>
      </c>
      <c r="R56" s="90">
        <f t="shared" si="11"/>
        <v>41.7</v>
      </c>
      <c r="S56" s="135">
        <f t="shared" si="12"/>
        <v>50.04</v>
      </c>
      <c r="T56" s="134">
        <f t="shared" si="13"/>
        <v>1.030902348578492</v>
      </c>
      <c r="U56" s="90">
        <f t="shared" si="14"/>
        <v>42.1</v>
      </c>
      <c r="V56" s="91">
        <f t="shared" si="15"/>
        <v>50.52</v>
      </c>
      <c r="W56" s="134">
        <f t="shared" si="16"/>
        <v>1.0407911001236094</v>
      </c>
      <c r="X56" s="90">
        <f t="shared" si="17"/>
        <v>42.5</v>
      </c>
      <c r="Y56" s="136">
        <f t="shared" si="18"/>
        <v>51</v>
      </c>
      <c r="Z56" s="134">
        <f t="shared" si="19"/>
        <v>1.0506798516687268</v>
      </c>
      <c r="AA56" s="90">
        <f t="shared" si="20"/>
        <v>42.900000000000006</v>
      </c>
      <c r="AB56" s="91">
        <f t="shared" si="21"/>
        <v>51.480000000000004</v>
      </c>
      <c r="AC56" s="134">
        <f t="shared" si="22"/>
        <v>1.0605686032138444</v>
      </c>
      <c r="AD56" s="90">
        <f t="shared" si="23"/>
        <v>43.300000000000004</v>
      </c>
      <c r="AE56" s="91">
        <f t="shared" si="24"/>
        <v>51.96</v>
      </c>
      <c r="AF56" s="134">
        <f t="shared" si="25"/>
        <v>1.0704573547589618</v>
      </c>
      <c r="AG56" s="90">
        <f t="shared" si="26"/>
        <v>43.7</v>
      </c>
      <c r="AH56" s="91">
        <f t="shared" si="0"/>
        <v>52.440000000000005</v>
      </c>
      <c r="AI56" s="134">
        <f t="shared" si="27"/>
        <v>1.0803461063040791</v>
      </c>
      <c r="AJ56" s="90">
        <f t="shared" si="28"/>
        <v>44.1</v>
      </c>
      <c r="AK56" s="91">
        <f t="shared" si="1"/>
        <v>52.92</v>
      </c>
      <c r="AL56" s="151">
        <f t="shared" si="29"/>
        <v>1.0902348578491965</v>
      </c>
      <c r="AM56" s="90">
        <f t="shared" si="30"/>
        <v>44.5</v>
      </c>
      <c r="AN56" s="91">
        <f t="shared" si="31"/>
        <v>53.4</v>
      </c>
      <c r="AO56" s="151">
        <f t="shared" si="32"/>
        <v>1.1001236093943139</v>
      </c>
      <c r="AP56" s="90">
        <f t="shared" si="33"/>
        <v>44.900000000000006</v>
      </c>
      <c r="AQ56" s="91">
        <f t="shared" si="34"/>
        <v>53.88</v>
      </c>
      <c r="AR56" s="134">
        <f t="shared" si="35"/>
        <v>1.1100123609394315</v>
      </c>
      <c r="AS56" s="90">
        <f t="shared" si="36"/>
        <v>45.35</v>
      </c>
      <c r="AT56" s="92">
        <f t="shared" si="37"/>
        <v>54.42</v>
      </c>
      <c r="AU56" s="152">
        <f t="shared" si="38"/>
        <v>1.1211372064276885</v>
      </c>
      <c r="AV56" s="90">
        <f t="shared" si="39"/>
        <v>46.550000000000004</v>
      </c>
      <c r="AW56" s="93">
        <f t="shared" si="2"/>
        <v>55.86000000000001</v>
      </c>
      <c r="AX56" s="153">
        <f t="shared" si="40"/>
        <v>1.1508034610630409</v>
      </c>
    </row>
    <row r="57" spans="1:50" ht="15.75" customHeight="1">
      <c r="A57" s="157"/>
      <c r="B57" s="85">
        <v>1452</v>
      </c>
      <c r="C57" s="85" t="s">
        <v>444</v>
      </c>
      <c r="D57" s="217" t="s">
        <v>445</v>
      </c>
      <c r="E57" s="144"/>
      <c r="F57" s="145">
        <v>84.25</v>
      </c>
      <c r="G57" s="146">
        <f t="shared" si="3"/>
        <v>101.1</v>
      </c>
      <c r="H57" s="160">
        <f>I57/1.2</f>
        <v>79.50000000000001</v>
      </c>
      <c r="I57" s="163">
        <v>95.4</v>
      </c>
      <c r="J57" s="146">
        <f t="shared" si="42"/>
        <v>136.5</v>
      </c>
      <c r="K57" s="145">
        <f t="shared" si="4"/>
        <v>128.8</v>
      </c>
      <c r="L57" s="148">
        <f t="shared" si="5"/>
        <v>1.0597484276729559</v>
      </c>
      <c r="M57" s="149">
        <f t="shared" si="6"/>
        <v>86.80000000000001</v>
      </c>
      <c r="N57" s="150">
        <f t="shared" si="7"/>
        <v>104.16000000000001</v>
      </c>
      <c r="O57" s="89">
        <f t="shared" si="8"/>
        <v>87.7</v>
      </c>
      <c r="P57" s="90">
        <f t="shared" si="9"/>
        <v>105.24</v>
      </c>
      <c r="Q57" s="134">
        <f t="shared" si="10"/>
        <v>1.01036866359447</v>
      </c>
      <c r="R57" s="90">
        <f t="shared" si="11"/>
        <v>89.45</v>
      </c>
      <c r="S57" s="135">
        <f t="shared" si="12"/>
        <v>107.34</v>
      </c>
      <c r="T57" s="134">
        <f t="shared" si="13"/>
        <v>1.0305299539170507</v>
      </c>
      <c r="U57" s="90">
        <f t="shared" si="14"/>
        <v>90.30000000000001</v>
      </c>
      <c r="V57" s="91">
        <f t="shared" si="15"/>
        <v>108.36000000000001</v>
      </c>
      <c r="W57" s="134">
        <f t="shared" si="16"/>
        <v>1.0403225806451613</v>
      </c>
      <c r="X57" s="90">
        <f t="shared" si="17"/>
        <v>91.15</v>
      </c>
      <c r="Y57" s="136">
        <f t="shared" si="18"/>
        <v>109.38000000000001</v>
      </c>
      <c r="Z57" s="134">
        <f t="shared" si="19"/>
        <v>1.0501152073732718</v>
      </c>
      <c r="AA57" s="90">
        <f t="shared" si="20"/>
        <v>92.05000000000001</v>
      </c>
      <c r="AB57" s="91">
        <f t="shared" si="21"/>
        <v>110.46000000000001</v>
      </c>
      <c r="AC57" s="134">
        <f t="shared" si="22"/>
        <v>1.060483870967742</v>
      </c>
      <c r="AD57" s="90">
        <f t="shared" si="23"/>
        <v>92.9</v>
      </c>
      <c r="AE57" s="91">
        <f t="shared" si="24"/>
        <v>111.48</v>
      </c>
      <c r="AF57" s="134">
        <f t="shared" si="25"/>
        <v>1.0702764976958525</v>
      </c>
      <c r="AG57" s="90">
        <f t="shared" si="26"/>
        <v>93.75</v>
      </c>
      <c r="AH57" s="91">
        <f t="shared" si="0"/>
        <v>112.5</v>
      </c>
      <c r="AI57" s="134">
        <f t="shared" si="27"/>
        <v>1.080069124423963</v>
      </c>
      <c r="AJ57" s="90">
        <f t="shared" si="28"/>
        <v>94.65</v>
      </c>
      <c r="AK57" s="91">
        <f t="shared" si="1"/>
        <v>113.58</v>
      </c>
      <c r="AL57" s="151">
        <f t="shared" si="29"/>
        <v>1.090437788018433</v>
      </c>
      <c r="AM57" s="90">
        <f t="shared" si="30"/>
        <v>95.5</v>
      </c>
      <c r="AN57" s="91">
        <f t="shared" si="31"/>
        <v>114.6</v>
      </c>
      <c r="AO57" s="151">
        <f t="shared" si="32"/>
        <v>1.1002304147465436</v>
      </c>
      <c r="AP57" s="90">
        <f t="shared" si="33"/>
        <v>96.35000000000001</v>
      </c>
      <c r="AQ57" s="91">
        <f t="shared" si="34"/>
        <v>115.62</v>
      </c>
      <c r="AR57" s="134">
        <f t="shared" si="35"/>
        <v>1.1100230414746544</v>
      </c>
      <c r="AS57" s="90">
        <f t="shared" si="36"/>
        <v>97.25</v>
      </c>
      <c r="AT57" s="92">
        <f t="shared" si="37"/>
        <v>116.69999999999999</v>
      </c>
      <c r="AU57" s="152">
        <f t="shared" si="38"/>
        <v>1.120391705069124</v>
      </c>
      <c r="AV57" s="90">
        <f t="shared" si="39"/>
        <v>99.85000000000001</v>
      </c>
      <c r="AW57" s="93">
        <f t="shared" si="2"/>
        <v>119.82000000000001</v>
      </c>
      <c r="AX57" s="153">
        <f t="shared" si="40"/>
        <v>1.1503456221198156</v>
      </c>
    </row>
    <row r="58" spans="1:50" ht="15.75" customHeight="1">
      <c r="A58" s="157"/>
      <c r="B58" s="85">
        <v>9520</v>
      </c>
      <c r="C58" s="85"/>
      <c r="D58" s="220" t="s">
        <v>446</v>
      </c>
      <c r="E58" s="144"/>
      <c r="F58" s="145">
        <v>23</v>
      </c>
      <c r="G58" s="146">
        <f t="shared" si="3"/>
        <v>27.599999999999998</v>
      </c>
      <c r="H58" s="89">
        <v>21.75</v>
      </c>
      <c r="I58" s="164">
        <f>H58*1.2</f>
        <v>26.099999999999998</v>
      </c>
      <c r="J58" s="146">
        <f t="shared" si="42"/>
        <v>37.300000000000004</v>
      </c>
      <c r="K58" s="145">
        <f t="shared" si="4"/>
        <v>35.25</v>
      </c>
      <c r="L58" s="148">
        <f t="shared" si="5"/>
        <v>1.0574712643678161</v>
      </c>
      <c r="M58" s="149">
        <f t="shared" si="6"/>
        <v>23.700000000000003</v>
      </c>
      <c r="N58" s="150">
        <f t="shared" si="7"/>
        <v>28.44</v>
      </c>
      <c r="O58" s="89">
        <f t="shared" si="8"/>
        <v>23.950000000000003</v>
      </c>
      <c r="P58" s="90">
        <f t="shared" si="9"/>
        <v>28.740000000000002</v>
      </c>
      <c r="Q58" s="134">
        <f t="shared" si="10"/>
        <v>1.010548523206751</v>
      </c>
      <c r="R58" s="90">
        <f t="shared" si="11"/>
        <v>24.450000000000003</v>
      </c>
      <c r="S58" s="135">
        <f t="shared" si="12"/>
        <v>29.340000000000003</v>
      </c>
      <c r="T58" s="134">
        <f t="shared" si="13"/>
        <v>1.0316455696202533</v>
      </c>
      <c r="U58" s="90">
        <f t="shared" si="14"/>
        <v>24.650000000000002</v>
      </c>
      <c r="V58" s="91">
        <f t="shared" si="15"/>
        <v>29.580000000000002</v>
      </c>
      <c r="W58" s="134">
        <f t="shared" si="16"/>
        <v>1.040084388185654</v>
      </c>
      <c r="X58" s="90">
        <f t="shared" si="17"/>
        <v>24.900000000000002</v>
      </c>
      <c r="Y58" s="136">
        <f t="shared" si="18"/>
        <v>29.880000000000003</v>
      </c>
      <c r="Z58" s="134">
        <f t="shared" si="19"/>
        <v>1.0506329113924051</v>
      </c>
      <c r="AA58" s="90">
        <f t="shared" si="20"/>
        <v>25.150000000000002</v>
      </c>
      <c r="AB58" s="91">
        <f t="shared" si="21"/>
        <v>30.18</v>
      </c>
      <c r="AC58" s="134">
        <f t="shared" si="22"/>
        <v>1.0611814345991561</v>
      </c>
      <c r="AD58" s="90">
        <f t="shared" si="23"/>
        <v>25.400000000000002</v>
      </c>
      <c r="AE58" s="91">
        <f t="shared" si="24"/>
        <v>30.48</v>
      </c>
      <c r="AF58" s="134">
        <f t="shared" si="25"/>
        <v>1.0717299578059072</v>
      </c>
      <c r="AG58" s="90">
        <f t="shared" si="26"/>
        <v>25.6</v>
      </c>
      <c r="AH58" s="91">
        <f t="shared" si="0"/>
        <v>30.72</v>
      </c>
      <c r="AI58" s="134">
        <f t="shared" si="27"/>
        <v>1.080168776371308</v>
      </c>
      <c r="AJ58" s="90">
        <f t="shared" si="28"/>
        <v>25.85</v>
      </c>
      <c r="AK58" s="91">
        <f t="shared" si="1"/>
        <v>31.02</v>
      </c>
      <c r="AL58" s="151">
        <f t="shared" si="29"/>
        <v>1.090717299578059</v>
      </c>
      <c r="AM58" s="90">
        <f t="shared" si="30"/>
        <v>26.1</v>
      </c>
      <c r="AN58" s="91">
        <f t="shared" si="31"/>
        <v>31.32</v>
      </c>
      <c r="AO58" s="151">
        <f t="shared" si="32"/>
        <v>1.10126582278481</v>
      </c>
      <c r="AP58" s="90">
        <f t="shared" si="33"/>
        <v>26.35</v>
      </c>
      <c r="AQ58" s="91">
        <f t="shared" si="34"/>
        <v>31.62</v>
      </c>
      <c r="AR58" s="134">
        <f t="shared" si="35"/>
        <v>1.1118143459915613</v>
      </c>
      <c r="AS58" s="90">
        <f t="shared" si="36"/>
        <v>26.55</v>
      </c>
      <c r="AT58" s="92">
        <f t="shared" si="37"/>
        <v>31.86</v>
      </c>
      <c r="AU58" s="152">
        <f t="shared" si="38"/>
        <v>1.120253164556962</v>
      </c>
      <c r="AV58" s="90">
        <f t="shared" si="39"/>
        <v>27.3</v>
      </c>
      <c r="AW58" s="93">
        <f t="shared" si="2"/>
        <v>32.76</v>
      </c>
      <c r="AX58" s="153">
        <f t="shared" si="40"/>
        <v>1.1518987341772151</v>
      </c>
    </row>
    <row r="59" spans="1:50" ht="15.75" customHeight="1">
      <c r="A59" s="157"/>
      <c r="B59" s="85">
        <v>8969</v>
      </c>
      <c r="C59" s="85" t="s">
        <v>447</v>
      </c>
      <c r="D59" s="220" t="s">
        <v>448</v>
      </c>
      <c r="E59" s="144"/>
      <c r="F59" s="145">
        <v>40</v>
      </c>
      <c r="G59" s="146">
        <f t="shared" si="3"/>
        <v>48</v>
      </c>
      <c r="H59" s="89">
        <v>37.75</v>
      </c>
      <c r="I59" s="164">
        <f>H59*1.2</f>
        <v>45.3</v>
      </c>
      <c r="J59" s="146">
        <f t="shared" si="42"/>
        <v>64.8</v>
      </c>
      <c r="K59" s="145">
        <f t="shared" si="4"/>
        <v>61.2</v>
      </c>
      <c r="L59" s="148">
        <f t="shared" si="5"/>
        <v>1.0596026490066226</v>
      </c>
      <c r="M59" s="149">
        <f t="shared" si="6"/>
        <v>41.2</v>
      </c>
      <c r="N59" s="150">
        <f t="shared" si="7"/>
        <v>49.440000000000005</v>
      </c>
      <c r="O59" s="89">
        <f t="shared" si="8"/>
        <v>41.650000000000006</v>
      </c>
      <c r="P59" s="90">
        <f t="shared" si="9"/>
        <v>49.980000000000004</v>
      </c>
      <c r="Q59" s="134">
        <f t="shared" si="10"/>
        <v>1.0109223300970873</v>
      </c>
      <c r="R59" s="90">
        <f t="shared" si="11"/>
        <v>42.45</v>
      </c>
      <c r="S59" s="135">
        <f t="shared" si="12"/>
        <v>50.940000000000005</v>
      </c>
      <c r="T59" s="134">
        <f t="shared" si="13"/>
        <v>1.0303398058252426</v>
      </c>
      <c r="U59" s="90">
        <f t="shared" si="14"/>
        <v>42.85</v>
      </c>
      <c r="V59" s="91">
        <f t="shared" si="15"/>
        <v>51.42</v>
      </c>
      <c r="W59" s="134">
        <f t="shared" si="16"/>
        <v>1.0400485436893203</v>
      </c>
      <c r="X59" s="90">
        <f t="shared" si="17"/>
        <v>43.300000000000004</v>
      </c>
      <c r="Y59" s="136">
        <f t="shared" si="18"/>
        <v>51.96</v>
      </c>
      <c r="Z59" s="134">
        <f t="shared" si="19"/>
        <v>1.0509708737864076</v>
      </c>
      <c r="AA59" s="90">
        <f t="shared" si="20"/>
        <v>43.7</v>
      </c>
      <c r="AB59" s="91">
        <f t="shared" si="21"/>
        <v>52.440000000000005</v>
      </c>
      <c r="AC59" s="134">
        <f t="shared" si="22"/>
        <v>1.0606796116504855</v>
      </c>
      <c r="AD59" s="90">
        <f t="shared" si="23"/>
        <v>44.1</v>
      </c>
      <c r="AE59" s="91">
        <f t="shared" si="24"/>
        <v>52.92</v>
      </c>
      <c r="AF59" s="134">
        <f t="shared" si="25"/>
        <v>1.070388349514563</v>
      </c>
      <c r="AG59" s="90">
        <f t="shared" si="26"/>
        <v>44.5</v>
      </c>
      <c r="AH59" s="91">
        <f t="shared" si="0"/>
        <v>53.4</v>
      </c>
      <c r="AI59" s="134">
        <f t="shared" si="27"/>
        <v>1.0800970873786406</v>
      </c>
      <c r="AJ59" s="90">
        <f t="shared" si="28"/>
        <v>44.95</v>
      </c>
      <c r="AK59" s="91">
        <f t="shared" si="1"/>
        <v>53.940000000000005</v>
      </c>
      <c r="AL59" s="151">
        <f t="shared" si="29"/>
        <v>1.0910194174757282</v>
      </c>
      <c r="AM59" s="90">
        <f t="shared" si="30"/>
        <v>45.35</v>
      </c>
      <c r="AN59" s="91">
        <f t="shared" si="31"/>
        <v>54.42</v>
      </c>
      <c r="AO59" s="151">
        <f t="shared" si="32"/>
        <v>1.1007281553398058</v>
      </c>
      <c r="AP59" s="90">
        <f t="shared" si="33"/>
        <v>45.75</v>
      </c>
      <c r="AQ59" s="91">
        <f t="shared" si="34"/>
        <v>54.9</v>
      </c>
      <c r="AR59" s="134">
        <f t="shared" si="35"/>
        <v>1.1104368932038833</v>
      </c>
      <c r="AS59" s="90">
        <f t="shared" si="36"/>
        <v>46.150000000000006</v>
      </c>
      <c r="AT59" s="92">
        <f t="shared" si="37"/>
        <v>55.38</v>
      </c>
      <c r="AU59" s="152">
        <f t="shared" si="38"/>
        <v>1.1201456310679612</v>
      </c>
      <c r="AV59" s="90">
        <f t="shared" si="39"/>
        <v>47.400000000000006</v>
      </c>
      <c r="AW59" s="93">
        <f t="shared" si="2"/>
        <v>56.88</v>
      </c>
      <c r="AX59" s="153">
        <f t="shared" si="40"/>
        <v>1.1504854368932038</v>
      </c>
    </row>
    <row r="60" spans="1:50" ht="15.75" customHeight="1">
      <c r="A60" s="157"/>
      <c r="B60" s="85">
        <v>8970</v>
      </c>
      <c r="C60" s="85" t="s">
        <v>449</v>
      </c>
      <c r="D60" s="220" t="s">
        <v>450</v>
      </c>
      <c r="E60" s="144"/>
      <c r="F60" s="145">
        <v>82</v>
      </c>
      <c r="G60" s="146">
        <f t="shared" si="3"/>
        <v>98.39999999999999</v>
      </c>
      <c r="H60" s="89">
        <v>77.5</v>
      </c>
      <c r="I60" s="164">
        <f>H60*1.2</f>
        <v>93</v>
      </c>
      <c r="J60" s="146">
        <f t="shared" si="42"/>
        <v>132.85</v>
      </c>
      <c r="K60" s="145">
        <f t="shared" si="4"/>
        <v>125.55000000000001</v>
      </c>
      <c r="L60" s="148">
        <f t="shared" si="5"/>
        <v>1.058064516129032</v>
      </c>
      <c r="M60" s="149">
        <f t="shared" si="6"/>
        <v>84.5</v>
      </c>
      <c r="N60" s="150">
        <f t="shared" si="7"/>
        <v>101.39999999999999</v>
      </c>
      <c r="O60" s="89">
        <f t="shared" si="8"/>
        <v>85.35000000000001</v>
      </c>
      <c r="P60" s="90">
        <f t="shared" si="9"/>
        <v>102.42</v>
      </c>
      <c r="Q60" s="134">
        <f t="shared" si="10"/>
        <v>1.0100591715976333</v>
      </c>
      <c r="R60" s="90">
        <f t="shared" si="11"/>
        <v>87.05000000000001</v>
      </c>
      <c r="S60" s="135">
        <f t="shared" si="12"/>
        <v>104.46000000000001</v>
      </c>
      <c r="T60" s="134">
        <f t="shared" si="13"/>
        <v>1.0301775147928995</v>
      </c>
      <c r="U60" s="90">
        <f t="shared" si="14"/>
        <v>87.9</v>
      </c>
      <c r="V60" s="91">
        <f t="shared" si="15"/>
        <v>105.48</v>
      </c>
      <c r="W60" s="134">
        <f t="shared" si="16"/>
        <v>1.0402366863905326</v>
      </c>
      <c r="X60" s="90">
        <f t="shared" si="17"/>
        <v>88.75</v>
      </c>
      <c r="Y60" s="136">
        <f t="shared" si="18"/>
        <v>106.5</v>
      </c>
      <c r="Z60" s="134">
        <f t="shared" si="19"/>
        <v>1.0502958579881658</v>
      </c>
      <c r="AA60" s="90">
        <f t="shared" si="20"/>
        <v>89.60000000000001</v>
      </c>
      <c r="AB60" s="91">
        <f t="shared" si="21"/>
        <v>107.52000000000001</v>
      </c>
      <c r="AC60" s="134">
        <f t="shared" si="22"/>
        <v>1.060355029585799</v>
      </c>
      <c r="AD60" s="90">
        <f t="shared" si="23"/>
        <v>90.45</v>
      </c>
      <c r="AE60" s="91">
        <f t="shared" si="24"/>
        <v>108.54</v>
      </c>
      <c r="AF60" s="134">
        <f t="shared" si="25"/>
        <v>1.0704142011834321</v>
      </c>
      <c r="AG60" s="90">
        <f t="shared" si="26"/>
        <v>91.30000000000001</v>
      </c>
      <c r="AH60" s="91">
        <f t="shared" si="0"/>
        <v>109.56000000000002</v>
      </c>
      <c r="AI60" s="134">
        <f t="shared" si="27"/>
        <v>1.0804733727810654</v>
      </c>
      <c r="AJ60" s="90">
        <f t="shared" si="28"/>
        <v>92.15</v>
      </c>
      <c r="AK60" s="91">
        <f t="shared" si="1"/>
        <v>110.58</v>
      </c>
      <c r="AL60" s="151">
        <f t="shared" si="29"/>
        <v>1.0905325443786984</v>
      </c>
      <c r="AM60" s="90">
        <f t="shared" si="30"/>
        <v>92.95</v>
      </c>
      <c r="AN60" s="91">
        <f t="shared" si="31"/>
        <v>111.54</v>
      </c>
      <c r="AO60" s="151">
        <f t="shared" si="32"/>
        <v>1.1</v>
      </c>
      <c r="AP60" s="90">
        <f t="shared" si="33"/>
        <v>93.80000000000001</v>
      </c>
      <c r="AQ60" s="91">
        <f t="shared" si="34"/>
        <v>112.56000000000002</v>
      </c>
      <c r="AR60" s="134">
        <f t="shared" si="35"/>
        <v>1.1100591715976333</v>
      </c>
      <c r="AS60" s="90">
        <f t="shared" si="36"/>
        <v>94.65</v>
      </c>
      <c r="AT60" s="92">
        <f t="shared" si="37"/>
        <v>113.58</v>
      </c>
      <c r="AU60" s="152">
        <f t="shared" si="38"/>
        <v>1.1201183431952664</v>
      </c>
      <c r="AV60" s="90">
        <f t="shared" si="39"/>
        <v>97.2</v>
      </c>
      <c r="AW60" s="93">
        <f t="shared" si="2"/>
        <v>116.64</v>
      </c>
      <c r="AX60" s="153">
        <f t="shared" si="40"/>
        <v>1.1502958579881657</v>
      </c>
    </row>
    <row r="61" spans="1:50" s="59" customFormat="1" ht="15.75" customHeight="1">
      <c r="A61" s="159"/>
      <c r="B61" s="158">
        <v>13130</v>
      </c>
      <c r="C61" s="158"/>
      <c r="D61" s="217" t="s">
        <v>451</v>
      </c>
      <c r="E61" s="144"/>
      <c r="F61" s="145" t="s">
        <v>388</v>
      </c>
      <c r="G61" s="146" t="s">
        <v>388</v>
      </c>
      <c r="H61" s="89" t="s">
        <v>388</v>
      </c>
      <c r="I61" s="164" t="s">
        <v>388</v>
      </c>
      <c r="J61" s="146" t="s">
        <v>388</v>
      </c>
      <c r="K61" s="145" t="s">
        <v>388</v>
      </c>
      <c r="L61" s="148" t="e">
        <f t="shared" si="5"/>
        <v>#VALUE!</v>
      </c>
      <c r="M61" s="149" t="e">
        <f t="shared" si="6"/>
        <v>#VALUE!</v>
      </c>
      <c r="N61" s="150" t="s">
        <v>388</v>
      </c>
      <c r="O61" s="89" t="s">
        <v>388</v>
      </c>
      <c r="P61" s="89" t="s">
        <v>388</v>
      </c>
      <c r="Q61" s="134" t="s">
        <v>388</v>
      </c>
      <c r="R61" s="90" t="s">
        <v>388</v>
      </c>
      <c r="S61" s="135" t="s">
        <v>388</v>
      </c>
      <c r="T61" s="134" t="s">
        <v>388</v>
      </c>
      <c r="U61" s="90" t="s">
        <v>388</v>
      </c>
      <c r="V61" s="91" t="s">
        <v>388</v>
      </c>
      <c r="W61" s="134" t="s">
        <v>388</v>
      </c>
      <c r="X61" s="90" t="s">
        <v>388</v>
      </c>
      <c r="Y61" s="90" t="s">
        <v>388</v>
      </c>
      <c r="Z61" s="90" t="s">
        <v>388</v>
      </c>
      <c r="AA61" s="90" t="s">
        <v>388</v>
      </c>
      <c r="AB61" s="90" t="s">
        <v>388</v>
      </c>
      <c r="AC61" s="90" t="s">
        <v>388</v>
      </c>
      <c r="AD61" s="90" t="s">
        <v>388</v>
      </c>
      <c r="AE61" s="90" t="s">
        <v>388</v>
      </c>
      <c r="AF61" s="90" t="s">
        <v>388</v>
      </c>
      <c r="AG61" s="90" t="s">
        <v>388</v>
      </c>
      <c r="AH61" s="90" t="s">
        <v>388</v>
      </c>
      <c r="AI61" s="90" t="s">
        <v>388</v>
      </c>
      <c r="AJ61" s="90" t="s">
        <v>388</v>
      </c>
      <c r="AK61" s="90" t="s">
        <v>388</v>
      </c>
      <c r="AL61" s="90" t="s">
        <v>388</v>
      </c>
      <c r="AM61" s="90" t="s">
        <v>388</v>
      </c>
      <c r="AN61" s="90" t="s">
        <v>388</v>
      </c>
      <c r="AO61" s="90" t="s">
        <v>388</v>
      </c>
      <c r="AP61" s="90" t="s">
        <v>388</v>
      </c>
      <c r="AQ61" s="90" t="s">
        <v>388</v>
      </c>
      <c r="AR61" s="90" t="s">
        <v>388</v>
      </c>
      <c r="AS61" s="90" t="s">
        <v>388</v>
      </c>
      <c r="AT61" s="90" t="s">
        <v>388</v>
      </c>
      <c r="AU61" s="90" t="s">
        <v>388</v>
      </c>
      <c r="AV61" s="90" t="s">
        <v>388</v>
      </c>
      <c r="AW61" s="90" t="s">
        <v>388</v>
      </c>
      <c r="AX61" s="90" t="s">
        <v>388</v>
      </c>
    </row>
    <row r="62" spans="1:50" s="59" customFormat="1" ht="15.75" customHeight="1">
      <c r="A62" s="159"/>
      <c r="B62" s="158">
        <v>13131</v>
      </c>
      <c r="C62" s="158"/>
      <c r="D62" s="217" t="s">
        <v>452</v>
      </c>
      <c r="E62" s="144"/>
      <c r="F62" s="145" t="s">
        <v>388</v>
      </c>
      <c r="G62" s="146" t="s">
        <v>388</v>
      </c>
      <c r="H62" s="89" t="s">
        <v>388</v>
      </c>
      <c r="I62" s="164" t="s">
        <v>388</v>
      </c>
      <c r="J62" s="146" t="s">
        <v>388</v>
      </c>
      <c r="K62" s="145" t="s">
        <v>388</v>
      </c>
      <c r="L62" s="148" t="e">
        <f t="shared" si="5"/>
        <v>#VALUE!</v>
      </c>
      <c r="M62" s="149" t="e">
        <f t="shared" si="6"/>
        <v>#VALUE!</v>
      </c>
      <c r="N62" s="150" t="s">
        <v>388</v>
      </c>
      <c r="O62" s="89" t="s">
        <v>388</v>
      </c>
      <c r="P62" s="89" t="s">
        <v>388</v>
      </c>
      <c r="Q62" s="134" t="s">
        <v>388</v>
      </c>
      <c r="R62" s="90" t="s">
        <v>388</v>
      </c>
      <c r="S62" s="135" t="s">
        <v>388</v>
      </c>
      <c r="T62" s="134" t="s">
        <v>388</v>
      </c>
      <c r="U62" s="90" t="s">
        <v>388</v>
      </c>
      <c r="V62" s="91" t="s">
        <v>388</v>
      </c>
      <c r="W62" s="134" t="s">
        <v>388</v>
      </c>
      <c r="X62" s="90" t="s">
        <v>388</v>
      </c>
      <c r="Y62" s="90" t="s">
        <v>388</v>
      </c>
      <c r="Z62" s="90" t="s">
        <v>388</v>
      </c>
      <c r="AA62" s="90" t="s">
        <v>388</v>
      </c>
      <c r="AB62" s="90" t="s">
        <v>388</v>
      </c>
      <c r="AC62" s="90" t="s">
        <v>388</v>
      </c>
      <c r="AD62" s="90" t="s">
        <v>388</v>
      </c>
      <c r="AE62" s="90" t="s">
        <v>388</v>
      </c>
      <c r="AF62" s="90" t="s">
        <v>388</v>
      </c>
      <c r="AG62" s="90" t="s">
        <v>388</v>
      </c>
      <c r="AH62" s="90" t="s">
        <v>388</v>
      </c>
      <c r="AI62" s="90" t="s">
        <v>388</v>
      </c>
      <c r="AJ62" s="90" t="s">
        <v>388</v>
      </c>
      <c r="AK62" s="90" t="s">
        <v>388</v>
      </c>
      <c r="AL62" s="90" t="s">
        <v>388</v>
      </c>
      <c r="AM62" s="90" t="s">
        <v>388</v>
      </c>
      <c r="AN62" s="90" t="s">
        <v>388</v>
      </c>
      <c r="AO62" s="90" t="s">
        <v>388</v>
      </c>
      <c r="AP62" s="90" t="s">
        <v>388</v>
      </c>
      <c r="AQ62" s="90" t="s">
        <v>388</v>
      </c>
      <c r="AR62" s="90" t="s">
        <v>388</v>
      </c>
      <c r="AS62" s="90" t="s">
        <v>388</v>
      </c>
      <c r="AT62" s="90" t="s">
        <v>388</v>
      </c>
      <c r="AU62" s="90" t="s">
        <v>388</v>
      </c>
      <c r="AV62" s="90" t="s">
        <v>388</v>
      </c>
      <c r="AW62" s="90" t="s">
        <v>388</v>
      </c>
      <c r="AX62" s="90" t="s">
        <v>388</v>
      </c>
    </row>
    <row r="63" spans="1:50" s="59" customFormat="1" ht="15.75" customHeight="1">
      <c r="A63" s="159"/>
      <c r="B63" s="158">
        <v>10963</v>
      </c>
      <c r="C63" s="158"/>
      <c r="D63" s="217" t="s">
        <v>453</v>
      </c>
      <c r="E63" s="144"/>
      <c r="F63" s="145">
        <v>20.5</v>
      </c>
      <c r="G63" s="146">
        <f t="shared" si="3"/>
        <v>24.599999999999998</v>
      </c>
      <c r="H63" s="160">
        <f>I63/1.2</f>
        <v>19.250000000000004</v>
      </c>
      <c r="I63" s="163">
        <v>23.1</v>
      </c>
      <c r="J63" s="146">
        <f t="shared" si="42"/>
        <v>33.25</v>
      </c>
      <c r="K63" s="145">
        <f t="shared" si="4"/>
        <v>31.200000000000003</v>
      </c>
      <c r="L63" s="148">
        <f t="shared" si="5"/>
        <v>1.0649350649350648</v>
      </c>
      <c r="M63" s="149">
        <f t="shared" si="6"/>
        <v>21.150000000000002</v>
      </c>
      <c r="N63" s="150">
        <f t="shared" si="7"/>
        <v>25.380000000000003</v>
      </c>
      <c r="O63" s="89">
        <f t="shared" si="8"/>
        <v>21.400000000000002</v>
      </c>
      <c r="P63" s="89">
        <f t="shared" si="9"/>
        <v>25.680000000000003</v>
      </c>
      <c r="Q63" s="134">
        <f t="shared" si="10"/>
        <v>1.0118203309692673</v>
      </c>
      <c r="R63" s="90">
        <f t="shared" si="11"/>
        <v>21.8</v>
      </c>
      <c r="S63" s="135">
        <f t="shared" si="12"/>
        <v>26.16</v>
      </c>
      <c r="T63" s="134">
        <f t="shared" si="13"/>
        <v>1.0307328605200945</v>
      </c>
      <c r="U63" s="90">
        <f t="shared" si="14"/>
        <v>22</v>
      </c>
      <c r="V63" s="91">
        <f t="shared" si="15"/>
        <v>26.4</v>
      </c>
      <c r="W63" s="134">
        <f t="shared" si="16"/>
        <v>1.0401891252955082</v>
      </c>
      <c r="X63" s="90">
        <f t="shared" si="17"/>
        <v>22.25</v>
      </c>
      <c r="Y63" s="136">
        <f t="shared" si="18"/>
        <v>26.7</v>
      </c>
      <c r="Z63" s="134">
        <f t="shared" si="19"/>
        <v>1.0520094562647753</v>
      </c>
      <c r="AA63" s="90">
        <f t="shared" si="20"/>
        <v>22.450000000000003</v>
      </c>
      <c r="AB63" s="91">
        <f t="shared" si="21"/>
        <v>26.94</v>
      </c>
      <c r="AC63" s="134">
        <f t="shared" si="22"/>
        <v>1.061465721040189</v>
      </c>
      <c r="AD63" s="90">
        <f t="shared" si="23"/>
        <v>22.650000000000002</v>
      </c>
      <c r="AE63" s="91">
        <f t="shared" si="24"/>
        <v>27.180000000000003</v>
      </c>
      <c r="AF63" s="134">
        <f t="shared" si="25"/>
        <v>1.070921985815603</v>
      </c>
      <c r="AG63" s="90">
        <f t="shared" si="26"/>
        <v>22.85</v>
      </c>
      <c r="AH63" s="91">
        <f t="shared" si="0"/>
        <v>27.42</v>
      </c>
      <c r="AI63" s="134">
        <f t="shared" si="27"/>
        <v>1.0803782505910164</v>
      </c>
      <c r="AJ63" s="90">
        <f t="shared" si="28"/>
        <v>23.1</v>
      </c>
      <c r="AK63" s="91">
        <f t="shared" si="1"/>
        <v>27.720000000000002</v>
      </c>
      <c r="AL63" s="151">
        <f t="shared" si="29"/>
        <v>1.0921985815602837</v>
      </c>
      <c r="AM63" s="90">
        <f t="shared" si="30"/>
        <v>23.3</v>
      </c>
      <c r="AN63" s="91">
        <f t="shared" si="31"/>
        <v>27.96</v>
      </c>
      <c r="AO63" s="151">
        <f t="shared" si="32"/>
        <v>1.1016548463356972</v>
      </c>
      <c r="AP63" s="90">
        <f t="shared" si="33"/>
        <v>23.5</v>
      </c>
      <c r="AQ63" s="91">
        <f t="shared" si="34"/>
        <v>28.2</v>
      </c>
      <c r="AR63" s="134">
        <f t="shared" si="35"/>
        <v>1.111111111111111</v>
      </c>
      <c r="AS63" s="90">
        <f t="shared" si="36"/>
        <v>23.700000000000003</v>
      </c>
      <c r="AT63" s="92">
        <f t="shared" si="37"/>
        <v>28.44</v>
      </c>
      <c r="AU63" s="152">
        <f t="shared" si="38"/>
        <v>1.1205673758865247</v>
      </c>
      <c r="AV63" s="90">
        <f t="shared" si="39"/>
        <v>24.35</v>
      </c>
      <c r="AW63" s="93">
        <f t="shared" si="2"/>
        <v>29.22</v>
      </c>
      <c r="AX63" s="153">
        <f t="shared" si="40"/>
        <v>1.1513002364066192</v>
      </c>
    </row>
    <row r="64" spans="1:50" s="59" customFormat="1" ht="15.75" customHeight="1">
      <c r="A64" s="159"/>
      <c r="B64" s="158">
        <v>12420</v>
      </c>
      <c r="C64" s="158"/>
      <c r="D64" s="217" t="s">
        <v>454</v>
      </c>
      <c r="E64" s="144"/>
      <c r="F64" s="145" t="s">
        <v>388</v>
      </c>
      <c r="G64" s="146" t="s">
        <v>388</v>
      </c>
      <c r="H64" s="89" t="s">
        <v>388</v>
      </c>
      <c r="I64" s="164" t="s">
        <v>388</v>
      </c>
      <c r="J64" s="146" t="s">
        <v>388</v>
      </c>
      <c r="K64" s="145" t="s">
        <v>388</v>
      </c>
      <c r="L64" s="148" t="e">
        <f t="shared" si="5"/>
        <v>#VALUE!</v>
      </c>
      <c r="M64" s="149" t="e">
        <f t="shared" si="6"/>
        <v>#VALUE!</v>
      </c>
      <c r="N64" s="150" t="s">
        <v>388</v>
      </c>
      <c r="O64" s="89" t="s">
        <v>388</v>
      </c>
      <c r="P64" s="89" t="s">
        <v>388</v>
      </c>
      <c r="Q64" s="134" t="s">
        <v>388</v>
      </c>
      <c r="R64" s="89" t="s">
        <v>388</v>
      </c>
      <c r="S64" s="89" t="s">
        <v>388</v>
      </c>
      <c r="T64" s="134" t="s">
        <v>388</v>
      </c>
      <c r="U64" s="89" t="s">
        <v>388</v>
      </c>
      <c r="V64" s="89" t="s">
        <v>388</v>
      </c>
      <c r="W64" s="134" t="s">
        <v>388</v>
      </c>
      <c r="X64" s="89" t="s">
        <v>388</v>
      </c>
      <c r="Y64" s="89" t="s">
        <v>388</v>
      </c>
      <c r="Z64" s="134" t="s">
        <v>388</v>
      </c>
      <c r="AA64" s="89" t="s">
        <v>388</v>
      </c>
      <c r="AB64" s="89" t="s">
        <v>388</v>
      </c>
      <c r="AC64" s="134" t="s">
        <v>388</v>
      </c>
      <c r="AD64" s="89" t="s">
        <v>388</v>
      </c>
      <c r="AE64" s="89" t="s">
        <v>388</v>
      </c>
      <c r="AF64" s="134" t="s">
        <v>388</v>
      </c>
      <c r="AG64" s="89" t="s">
        <v>388</v>
      </c>
      <c r="AH64" s="89" t="s">
        <v>388</v>
      </c>
      <c r="AI64" s="134" t="s">
        <v>388</v>
      </c>
      <c r="AJ64" s="89" t="s">
        <v>388</v>
      </c>
      <c r="AK64" s="89" t="s">
        <v>388</v>
      </c>
      <c r="AL64" s="151" t="s">
        <v>388</v>
      </c>
      <c r="AM64" s="89" t="s">
        <v>388</v>
      </c>
      <c r="AN64" s="89" t="s">
        <v>388</v>
      </c>
      <c r="AO64" s="151" t="s">
        <v>388</v>
      </c>
      <c r="AP64" s="89" t="s">
        <v>388</v>
      </c>
      <c r="AQ64" s="89" t="s">
        <v>388</v>
      </c>
      <c r="AR64" s="134" t="s">
        <v>388</v>
      </c>
      <c r="AS64" s="89" t="s">
        <v>388</v>
      </c>
      <c r="AT64" s="89" t="s">
        <v>388</v>
      </c>
      <c r="AU64" s="153" t="s">
        <v>388</v>
      </c>
      <c r="AV64" s="89" t="s">
        <v>388</v>
      </c>
      <c r="AW64" s="89" t="s">
        <v>388</v>
      </c>
      <c r="AX64" s="153" t="s">
        <v>388</v>
      </c>
    </row>
    <row r="65" spans="1:50" s="59" customFormat="1" ht="15.75" customHeight="1">
      <c r="A65" s="159"/>
      <c r="B65" s="158">
        <v>12421</v>
      </c>
      <c r="C65" s="158"/>
      <c r="D65" s="217" t="s">
        <v>455</v>
      </c>
      <c r="E65" s="144"/>
      <c r="F65" s="145" t="s">
        <v>388</v>
      </c>
      <c r="G65" s="146" t="s">
        <v>388</v>
      </c>
      <c r="H65" s="89" t="s">
        <v>388</v>
      </c>
      <c r="I65" s="164" t="s">
        <v>388</v>
      </c>
      <c r="J65" s="146" t="s">
        <v>388</v>
      </c>
      <c r="K65" s="145" t="s">
        <v>388</v>
      </c>
      <c r="L65" s="148" t="e">
        <f t="shared" si="5"/>
        <v>#VALUE!</v>
      </c>
      <c r="M65" s="149" t="e">
        <f t="shared" si="6"/>
        <v>#VALUE!</v>
      </c>
      <c r="N65" s="150" t="s">
        <v>388</v>
      </c>
      <c r="O65" s="89" t="s">
        <v>388</v>
      </c>
      <c r="P65" s="89" t="s">
        <v>388</v>
      </c>
      <c r="Q65" s="134" t="s">
        <v>388</v>
      </c>
      <c r="R65" s="89" t="s">
        <v>388</v>
      </c>
      <c r="S65" s="89" t="s">
        <v>388</v>
      </c>
      <c r="T65" s="134" t="s">
        <v>388</v>
      </c>
      <c r="U65" s="89" t="s">
        <v>388</v>
      </c>
      <c r="V65" s="89" t="s">
        <v>388</v>
      </c>
      <c r="W65" s="134" t="s">
        <v>388</v>
      </c>
      <c r="X65" s="89" t="s">
        <v>388</v>
      </c>
      <c r="Y65" s="89" t="s">
        <v>388</v>
      </c>
      <c r="Z65" s="134" t="s">
        <v>388</v>
      </c>
      <c r="AA65" s="89" t="s">
        <v>388</v>
      </c>
      <c r="AB65" s="89" t="s">
        <v>388</v>
      </c>
      <c r="AC65" s="134" t="s">
        <v>388</v>
      </c>
      <c r="AD65" s="89" t="s">
        <v>388</v>
      </c>
      <c r="AE65" s="89" t="s">
        <v>388</v>
      </c>
      <c r="AF65" s="134" t="s">
        <v>388</v>
      </c>
      <c r="AG65" s="89" t="s">
        <v>388</v>
      </c>
      <c r="AH65" s="89" t="s">
        <v>388</v>
      </c>
      <c r="AI65" s="134" t="s">
        <v>388</v>
      </c>
      <c r="AJ65" s="89" t="s">
        <v>388</v>
      </c>
      <c r="AK65" s="89" t="s">
        <v>388</v>
      </c>
      <c r="AL65" s="151" t="s">
        <v>388</v>
      </c>
      <c r="AM65" s="89" t="s">
        <v>388</v>
      </c>
      <c r="AN65" s="89" t="s">
        <v>388</v>
      </c>
      <c r="AO65" s="151" t="s">
        <v>388</v>
      </c>
      <c r="AP65" s="89" t="s">
        <v>388</v>
      </c>
      <c r="AQ65" s="89" t="s">
        <v>388</v>
      </c>
      <c r="AR65" s="134" t="s">
        <v>388</v>
      </c>
      <c r="AS65" s="89" t="s">
        <v>388</v>
      </c>
      <c r="AT65" s="89" t="s">
        <v>388</v>
      </c>
      <c r="AU65" s="153" t="s">
        <v>388</v>
      </c>
      <c r="AV65" s="89" t="s">
        <v>388</v>
      </c>
      <c r="AW65" s="89" t="s">
        <v>388</v>
      </c>
      <c r="AX65" s="153" t="s">
        <v>388</v>
      </c>
    </row>
    <row r="66" spans="1:50" s="59" customFormat="1" ht="15.75" customHeight="1">
      <c r="A66" s="159"/>
      <c r="B66" s="158">
        <v>1708</v>
      </c>
      <c r="C66" s="158"/>
      <c r="D66" s="217" t="s">
        <v>456</v>
      </c>
      <c r="E66" s="144"/>
      <c r="F66" s="145">
        <v>19.5</v>
      </c>
      <c r="G66" s="146">
        <f t="shared" si="3"/>
        <v>23.4</v>
      </c>
      <c r="H66" s="89">
        <v>18.5</v>
      </c>
      <c r="I66" s="164">
        <f>H66*1.2</f>
        <v>22.2</v>
      </c>
      <c r="J66" s="146">
        <f t="shared" si="42"/>
        <v>31.6</v>
      </c>
      <c r="K66" s="145">
        <f t="shared" si="4"/>
        <v>30</v>
      </c>
      <c r="L66" s="148">
        <f t="shared" si="5"/>
        <v>1.054054054054054</v>
      </c>
      <c r="M66" s="149">
        <f t="shared" si="6"/>
        <v>20.1</v>
      </c>
      <c r="N66" s="150">
        <f t="shared" si="7"/>
        <v>24.12</v>
      </c>
      <c r="O66" s="89">
        <f t="shared" si="8"/>
        <v>20.35</v>
      </c>
      <c r="P66" s="89">
        <f t="shared" si="9"/>
        <v>24.42</v>
      </c>
      <c r="Q66" s="134">
        <f t="shared" si="10"/>
        <v>1.0124378109452736</v>
      </c>
      <c r="R66" s="90">
        <f t="shared" si="11"/>
        <v>20.75</v>
      </c>
      <c r="S66" s="135">
        <f t="shared" si="12"/>
        <v>24.9</v>
      </c>
      <c r="T66" s="134">
        <f t="shared" si="13"/>
        <v>1.0323383084577114</v>
      </c>
      <c r="U66" s="90">
        <f t="shared" si="14"/>
        <v>20.950000000000003</v>
      </c>
      <c r="V66" s="91">
        <f t="shared" si="15"/>
        <v>25.140000000000004</v>
      </c>
      <c r="W66" s="134">
        <f t="shared" si="16"/>
        <v>1.0422885572139304</v>
      </c>
      <c r="X66" s="90">
        <f t="shared" si="17"/>
        <v>21.150000000000002</v>
      </c>
      <c r="Y66" s="136">
        <f t="shared" si="18"/>
        <v>25.380000000000003</v>
      </c>
      <c r="Z66" s="134">
        <f t="shared" si="19"/>
        <v>1.0522388059701493</v>
      </c>
      <c r="AA66" s="90">
        <f t="shared" si="20"/>
        <v>21.35</v>
      </c>
      <c r="AB66" s="91">
        <f t="shared" si="21"/>
        <v>25.62</v>
      </c>
      <c r="AC66" s="134">
        <f t="shared" si="22"/>
        <v>1.0621890547263682</v>
      </c>
      <c r="AD66" s="90">
        <f t="shared" si="23"/>
        <v>21.55</v>
      </c>
      <c r="AE66" s="91">
        <f t="shared" si="24"/>
        <v>25.86</v>
      </c>
      <c r="AF66" s="134">
        <f t="shared" si="25"/>
        <v>1.072139303482587</v>
      </c>
      <c r="AG66" s="90">
        <f t="shared" si="26"/>
        <v>21.75</v>
      </c>
      <c r="AH66" s="91">
        <f t="shared" si="0"/>
        <v>26.099999999999998</v>
      </c>
      <c r="AI66" s="134">
        <f t="shared" si="27"/>
        <v>1.0820895522388059</v>
      </c>
      <c r="AJ66" s="90">
        <f t="shared" si="28"/>
        <v>21.950000000000003</v>
      </c>
      <c r="AK66" s="91">
        <f t="shared" si="1"/>
        <v>26.340000000000003</v>
      </c>
      <c r="AL66" s="151">
        <f t="shared" si="29"/>
        <v>1.092039800995025</v>
      </c>
      <c r="AM66" s="90">
        <f t="shared" si="30"/>
        <v>22.150000000000002</v>
      </c>
      <c r="AN66" s="91">
        <f t="shared" si="31"/>
        <v>26.580000000000002</v>
      </c>
      <c r="AO66" s="151">
        <f t="shared" si="32"/>
        <v>1.1019900497512438</v>
      </c>
      <c r="AP66" s="90">
        <f t="shared" si="33"/>
        <v>22.35</v>
      </c>
      <c r="AQ66" s="91">
        <f t="shared" si="34"/>
        <v>26.82</v>
      </c>
      <c r="AR66" s="134">
        <f t="shared" si="35"/>
        <v>1.1119402985074627</v>
      </c>
      <c r="AS66" s="90">
        <f t="shared" si="36"/>
        <v>22.55</v>
      </c>
      <c r="AT66" s="92">
        <f t="shared" si="37"/>
        <v>27.06</v>
      </c>
      <c r="AU66" s="152">
        <f t="shared" si="38"/>
        <v>1.1218905472636815</v>
      </c>
      <c r="AV66" s="90">
        <f t="shared" si="39"/>
        <v>23.150000000000002</v>
      </c>
      <c r="AW66" s="93">
        <f t="shared" si="2"/>
        <v>27.78</v>
      </c>
      <c r="AX66" s="153">
        <f t="shared" si="40"/>
        <v>1.1517412935323383</v>
      </c>
    </row>
    <row r="67" spans="1:50" s="59" customFormat="1" ht="15.75" customHeight="1">
      <c r="A67" s="159"/>
      <c r="B67" s="158">
        <v>1709</v>
      </c>
      <c r="C67" s="158"/>
      <c r="D67" s="217" t="s">
        <v>457</v>
      </c>
      <c r="E67" s="144"/>
      <c r="F67" s="145">
        <v>32</v>
      </c>
      <c r="G67" s="146">
        <f t="shared" si="3"/>
        <v>38.4</v>
      </c>
      <c r="H67" s="89">
        <v>30.25</v>
      </c>
      <c r="I67" s="164">
        <f aca="true" t="shared" si="44" ref="I67:I76">H67*1.2</f>
        <v>36.3</v>
      </c>
      <c r="J67" s="146">
        <f t="shared" si="42"/>
        <v>51.85</v>
      </c>
      <c r="K67" s="145">
        <f t="shared" si="4"/>
        <v>49.050000000000004</v>
      </c>
      <c r="L67" s="148">
        <f t="shared" si="5"/>
        <v>1.0578512396694215</v>
      </c>
      <c r="M67" s="149">
        <f t="shared" si="6"/>
        <v>33</v>
      </c>
      <c r="N67" s="150">
        <f t="shared" si="7"/>
        <v>39.6</v>
      </c>
      <c r="O67" s="89">
        <f t="shared" si="8"/>
        <v>33.35</v>
      </c>
      <c r="P67" s="89">
        <f t="shared" si="9"/>
        <v>40.02</v>
      </c>
      <c r="Q67" s="134">
        <f t="shared" si="10"/>
        <v>1.0106060606060607</v>
      </c>
      <c r="R67" s="90">
        <f t="shared" si="11"/>
        <v>34</v>
      </c>
      <c r="S67" s="135">
        <f t="shared" si="12"/>
        <v>40.8</v>
      </c>
      <c r="T67" s="134">
        <f t="shared" si="13"/>
        <v>1.0303030303030303</v>
      </c>
      <c r="U67" s="90">
        <f t="shared" si="14"/>
        <v>34.35</v>
      </c>
      <c r="V67" s="91">
        <f t="shared" si="15"/>
        <v>41.22</v>
      </c>
      <c r="W67" s="134">
        <f t="shared" si="16"/>
        <v>1.0409090909090908</v>
      </c>
      <c r="X67" s="90">
        <f t="shared" si="17"/>
        <v>34.65</v>
      </c>
      <c r="Y67" s="136">
        <f t="shared" si="18"/>
        <v>41.58</v>
      </c>
      <c r="Z67" s="134">
        <f t="shared" si="19"/>
        <v>1.0499999999999998</v>
      </c>
      <c r="AA67" s="90">
        <f t="shared" si="20"/>
        <v>35</v>
      </c>
      <c r="AB67" s="91">
        <f t="shared" si="21"/>
        <v>42</v>
      </c>
      <c r="AC67" s="134">
        <f t="shared" si="22"/>
        <v>1.0606060606060606</v>
      </c>
      <c r="AD67" s="90">
        <f t="shared" si="23"/>
        <v>35.35</v>
      </c>
      <c r="AE67" s="91">
        <f t="shared" si="24"/>
        <v>42.42</v>
      </c>
      <c r="AF67" s="134">
        <f t="shared" si="25"/>
        <v>1.0712121212121213</v>
      </c>
      <c r="AG67" s="90">
        <f t="shared" si="26"/>
        <v>35.65</v>
      </c>
      <c r="AH67" s="91">
        <f t="shared" si="0"/>
        <v>42.779999999999994</v>
      </c>
      <c r="AI67" s="134">
        <f t="shared" si="27"/>
        <v>1.08030303030303</v>
      </c>
      <c r="AJ67" s="90">
        <f t="shared" si="28"/>
        <v>36</v>
      </c>
      <c r="AK67" s="91">
        <f t="shared" si="1"/>
        <v>43.199999999999996</v>
      </c>
      <c r="AL67" s="151">
        <f t="shared" si="29"/>
        <v>1.0909090909090908</v>
      </c>
      <c r="AM67" s="90">
        <f t="shared" si="30"/>
        <v>36.300000000000004</v>
      </c>
      <c r="AN67" s="91">
        <f t="shared" si="31"/>
        <v>43.56</v>
      </c>
      <c r="AO67" s="151">
        <f t="shared" si="32"/>
        <v>1.1</v>
      </c>
      <c r="AP67" s="90">
        <f t="shared" si="33"/>
        <v>36.65</v>
      </c>
      <c r="AQ67" s="91">
        <f t="shared" si="34"/>
        <v>43.98</v>
      </c>
      <c r="AR67" s="134">
        <f t="shared" si="35"/>
        <v>1.1106060606060606</v>
      </c>
      <c r="AS67" s="90">
        <f t="shared" si="36"/>
        <v>37</v>
      </c>
      <c r="AT67" s="92">
        <f t="shared" si="37"/>
        <v>44.4</v>
      </c>
      <c r="AU67" s="152">
        <f t="shared" si="38"/>
        <v>1.121212121212121</v>
      </c>
      <c r="AV67" s="90">
        <f t="shared" si="39"/>
        <v>37.95</v>
      </c>
      <c r="AW67" s="93">
        <f t="shared" si="2"/>
        <v>45.54</v>
      </c>
      <c r="AX67" s="153">
        <f t="shared" si="40"/>
        <v>1.15</v>
      </c>
    </row>
    <row r="68" spans="1:50" s="59" customFormat="1" ht="15.75" customHeight="1">
      <c r="A68" s="159"/>
      <c r="B68" s="158">
        <v>1710</v>
      </c>
      <c r="C68" s="158" t="s">
        <v>458</v>
      </c>
      <c r="D68" s="217" t="s">
        <v>459</v>
      </c>
      <c r="E68" s="144"/>
      <c r="F68" s="145">
        <f>CEILING(H68*1.06,0.05)</f>
        <v>70.25</v>
      </c>
      <c r="G68" s="146">
        <f t="shared" si="3"/>
        <v>84.3</v>
      </c>
      <c r="H68" s="89">
        <v>66.25</v>
      </c>
      <c r="I68" s="164">
        <f t="shared" si="44"/>
        <v>79.5</v>
      </c>
      <c r="J68" s="146">
        <f t="shared" si="42"/>
        <v>113.85000000000001</v>
      </c>
      <c r="K68" s="145">
        <f t="shared" si="4"/>
        <v>107.35000000000001</v>
      </c>
      <c r="L68" s="148">
        <f t="shared" si="5"/>
        <v>1.060377358490566</v>
      </c>
      <c r="M68" s="149">
        <f t="shared" si="6"/>
        <v>72.4</v>
      </c>
      <c r="N68" s="150">
        <f t="shared" si="7"/>
        <v>86.88000000000001</v>
      </c>
      <c r="O68" s="89">
        <f t="shared" si="8"/>
        <v>73.15</v>
      </c>
      <c r="P68" s="89">
        <f t="shared" si="9"/>
        <v>87.78</v>
      </c>
      <c r="Q68" s="134">
        <f t="shared" si="10"/>
        <v>1.0103591160220993</v>
      </c>
      <c r="R68" s="90">
        <f t="shared" si="11"/>
        <v>74.60000000000001</v>
      </c>
      <c r="S68" s="135">
        <f t="shared" si="12"/>
        <v>89.52000000000001</v>
      </c>
      <c r="T68" s="134">
        <f t="shared" si="13"/>
        <v>1.0303867403314917</v>
      </c>
      <c r="U68" s="90">
        <f t="shared" si="14"/>
        <v>75.3</v>
      </c>
      <c r="V68" s="91">
        <f t="shared" si="15"/>
        <v>90.36</v>
      </c>
      <c r="W68" s="134">
        <f t="shared" si="16"/>
        <v>1.0400552486187844</v>
      </c>
      <c r="X68" s="90">
        <f t="shared" si="17"/>
        <v>76.05</v>
      </c>
      <c r="Y68" s="136">
        <f t="shared" si="18"/>
        <v>91.25999999999999</v>
      </c>
      <c r="Z68" s="134">
        <f t="shared" si="19"/>
        <v>1.0504143646408837</v>
      </c>
      <c r="AA68" s="90">
        <f t="shared" si="20"/>
        <v>76.75</v>
      </c>
      <c r="AB68" s="91">
        <f t="shared" si="21"/>
        <v>92.1</v>
      </c>
      <c r="AC68" s="134">
        <f t="shared" si="22"/>
        <v>1.0600828729281766</v>
      </c>
      <c r="AD68" s="90">
        <f t="shared" si="23"/>
        <v>77.5</v>
      </c>
      <c r="AE68" s="91">
        <f t="shared" si="24"/>
        <v>93</v>
      </c>
      <c r="AF68" s="134">
        <f t="shared" si="25"/>
        <v>1.070441988950276</v>
      </c>
      <c r="AG68" s="90">
        <f t="shared" si="26"/>
        <v>78.2</v>
      </c>
      <c r="AH68" s="91">
        <f t="shared" si="0"/>
        <v>93.84</v>
      </c>
      <c r="AI68" s="134">
        <f t="shared" si="27"/>
        <v>1.080110497237569</v>
      </c>
      <c r="AJ68" s="90">
        <f t="shared" si="28"/>
        <v>78.95</v>
      </c>
      <c r="AK68" s="91">
        <f t="shared" si="1"/>
        <v>94.74</v>
      </c>
      <c r="AL68" s="151">
        <f t="shared" si="29"/>
        <v>1.0904696132596683</v>
      </c>
      <c r="AM68" s="90">
        <f t="shared" si="30"/>
        <v>79.65</v>
      </c>
      <c r="AN68" s="91">
        <f t="shared" si="31"/>
        <v>95.58</v>
      </c>
      <c r="AO68" s="151">
        <f t="shared" si="32"/>
        <v>1.1001381215469612</v>
      </c>
      <c r="AP68" s="90">
        <f t="shared" si="33"/>
        <v>80.4</v>
      </c>
      <c r="AQ68" s="91">
        <f t="shared" si="34"/>
        <v>96.48</v>
      </c>
      <c r="AR68" s="134">
        <f t="shared" si="35"/>
        <v>1.1104972375690607</v>
      </c>
      <c r="AS68" s="90">
        <f t="shared" si="36"/>
        <v>81.10000000000001</v>
      </c>
      <c r="AT68" s="92">
        <f t="shared" si="37"/>
        <v>97.32000000000001</v>
      </c>
      <c r="AU68" s="152">
        <f t="shared" si="38"/>
        <v>1.1201657458563536</v>
      </c>
      <c r="AV68" s="90">
        <f t="shared" si="39"/>
        <v>83.30000000000001</v>
      </c>
      <c r="AW68" s="93">
        <f t="shared" si="2"/>
        <v>99.96000000000001</v>
      </c>
      <c r="AX68" s="153">
        <f t="shared" si="40"/>
        <v>1.1505524861878453</v>
      </c>
    </row>
    <row r="69" spans="1:50" s="59" customFormat="1" ht="15.75" customHeight="1">
      <c r="A69" s="159"/>
      <c r="B69" s="158">
        <v>10430</v>
      </c>
      <c r="C69" s="158"/>
      <c r="D69" s="217" t="s">
        <v>460</v>
      </c>
      <c r="E69" s="144"/>
      <c r="F69" s="145">
        <v>18</v>
      </c>
      <c r="G69" s="146">
        <f t="shared" si="3"/>
        <v>21.599999999999998</v>
      </c>
      <c r="H69" s="89">
        <v>17</v>
      </c>
      <c r="I69" s="164">
        <f t="shared" si="44"/>
        <v>20.4</v>
      </c>
      <c r="J69" s="146">
        <f t="shared" si="42"/>
        <v>29.200000000000003</v>
      </c>
      <c r="K69" s="145">
        <f t="shared" si="4"/>
        <v>27.55</v>
      </c>
      <c r="L69" s="148">
        <f t="shared" si="5"/>
        <v>1.0588235294117647</v>
      </c>
      <c r="M69" s="149">
        <f t="shared" si="6"/>
        <v>18.55</v>
      </c>
      <c r="N69" s="150">
        <f t="shared" si="7"/>
        <v>22.26</v>
      </c>
      <c r="O69" s="89">
        <f t="shared" si="8"/>
        <v>18.75</v>
      </c>
      <c r="P69" s="89">
        <f t="shared" si="9"/>
        <v>22.5</v>
      </c>
      <c r="Q69" s="134">
        <f t="shared" si="10"/>
        <v>1.0107816711590296</v>
      </c>
      <c r="R69" s="90">
        <f t="shared" si="11"/>
        <v>19.150000000000002</v>
      </c>
      <c r="S69" s="135">
        <f t="shared" si="12"/>
        <v>22.98</v>
      </c>
      <c r="T69" s="134">
        <f t="shared" si="13"/>
        <v>1.0323450134770888</v>
      </c>
      <c r="U69" s="90">
        <f t="shared" si="14"/>
        <v>19.3</v>
      </c>
      <c r="V69" s="91">
        <f t="shared" si="15"/>
        <v>23.16</v>
      </c>
      <c r="W69" s="134">
        <f t="shared" si="16"/>
        <v>1.0404312668463611</v>
      </c>
      <c r="X69" s="90">
        <f t="shared" si="17"/>
        <v>19.5</v>
      </c>
      <c r="Y69" s="136">
        <f t="shared" si="18"/>
        <v>23.4</v>
      </c>
      <c r="Z69" s="134">
        <f t="shared" si="19"/>
        <v>1.0512129380053907</v>
      </c>
      <c r="AA69" s="90">
        <f t="shared" si="20"/>
        <v>19.700000000000003</v>
      </c>
      <c r="AB69" s="91">
        <f t="shared" si="21"/>
        <v>23.640000000000004</v>
      </c>
      <c r="AC69" s="134">
        <f t="shared" si="22"/>
        <v>1.0619946091644206</v>
      </c>
      <c r="AD69" s="90">
        <f t="shared" si="23"/>
        <v>19.85</v>
      </c>
      <c r="AE69" s="91">
        <f t="shared" si="24"/>
        <v>23.82</v>
      </c>
      <c r="AF69" s="134">
        <f t="shared" si="25"/>
        <v>1.0700808625336926</v>
      </c>
      <c r="AG69" s="90">
        <f t="shared" si="26"/>
        <v>20.05</v>
      </c>
      <c r="AH69" s="91">
        <f t="shared" si="0"/>
        <v>24.06</v>
      </c>
      <c r="AI69" s="134">
        <f t="shared" si="27"/>
        <v>1.0808625336927222</v>
      </c>
      <c r="AJ69" s="90">
        <f t="shared" si="28"/>
        <v>20.25</v>
      </c>
      <c r="AK69" s="91">
        <f t="shared" si="1"/>
        <v>24.3</v>
      </c>
      <c r="AL69" s="151">
        <f t="shared" si="29"/>
        <v>1.091644204851752</v>
      </c>
      <c r="AM69" s="90">
        <f t="shared" si="30"/>
        <v>20.450000000000003</v>
      </c>
      <c r="AN69" s="91">
        <f t="shared" si="31"/>
        <v>24.540000000000003</v>
      </c>
      <c r="AO69" s="151">
        <f t="shared" si="32"/>
        <v>1.1024258760107817</v>
      </c>
      <c r="AP69" s="90">
        <f t="shared" si="33"/>
        <v>20.6</v>
      </c>
      <c r="AQ69" s="91">
        <f t="shared" si="34"/>
        <v>24.720000000000002</v>
      </c>
      <c r="AR69" s="134">
        <f t="shared" si="35"/>
        <v>1.110512129380054</v>
      </c>
      <c r="AS69" s="90">
        <f t="shared" si="36"/>
        <v>20.8</v>
      </c>
      <c r="AT69" s="92">
        <f t="shared" si="37"/>
        <v>24.96</v>
      </c>
      <c r="AU69" s="152">
        <f t="shared" si="38"/>
        <v>1.1212938005390836</v>
      </c>
      <c r="AV69" s="90">
        <f t="shared" si="39"/>
        <v>21.35</v>
      </c>
      <c r="AW69" s="93">
        <f t="shared" si="2"/>
        <v>25.62</v>
      </c>
      <c r="AX69" s="153">
        <f t="shared" si="40"/>
        <v>1.150943396226415</v>
      </c>
    </row>
    <row r="70" spans="1:50" s="59" customFormat="1" ht="15.75" customHeight="1">
      <c r="A70" s="159"/>
      <c r="B70" s="158">
        <v>10431</v>
      </c>
      <c r="C70" s="158"/>
      <c r="D70" s="217" t="s">
        <v>461</v>
      </c>
      <c r="E70" s="144"/>
      <c r="F70" s="145">
        <v>28.75</v>
      </c>
      <c r="G70" s="146">
        <f t="shared" si="3"/>
        <v>34.5</v>
      </c>
      <c r="H70" s="89">
        <v>27.25</v>
      </c>
      <c r="I70" s="164">
        <f t="shared" si="44"/>
        <v>32.699999999999996</v>
      </c>
      <c r="J70" s="146">
        <f t="shared" si="42"/>
        <v>46.6</v>
      </c>
      <c r="K70" s="145">
        <f t="shared" si="4"/>
        <v>44.150000000000006</v>
      </c>
      <c r="L70" s="148">
        <f t="shared" si="5"/>
        <v>1.0550458715596331</v>
      </c>
      <c r="M70" s="149">
        <f t="shared" si="6"/>
        <v>29.650000000000002</v>
      </c>
      <c r="N70" s="150">
        <f t="shared" si="7"/>
        <v>35.58</v>
      </c>
      <c r="O70" s="89">
        <f t="shared" si="8"/>
        <v>29.950000000000003</v>
      </c>
      <c r="P70" s="89">
        <f t="shared" si="9"/>
        <v>35.940000000000005</v>
      </c>
      <c r="Q70" s="134">
        <f t="shared" si="10"/>
        <v>1.010118043844857</v>
      </c>
      <c r="R70" s="90">
        <f t="shared" si="11"/>
        <v>30.55</v>
      </c>
      <c r="S70" s="135">
        <f t="shared" si="12"/>
        <v>36.66</v>
      </c>
      <c r="T70" s="134">
        <f t="shared" si="13"/>
        <v>1.03035413153457</v>
      </c>
      <c r="U70" s="90">
        <f t="shared" si="14"/>
        <v>30.85</v>
      </c>
      <c r="V70" s="91">
        <f t="shared" si="15"/>
        <v>37.02</v>
      </c>
      <c r="W70" s="134">
        <f t="shared" si="16"/>
        <v>1.0404721753794268</v>
      </c>
      <c r="X70" s="90">
        <f t="shared" si="17"/>
        <v>31.150000000000002</v>
      </c>
      <c r="Y70" s="136">
        <f t="shared" si="18"/>
        <v>37.38</v>
      </c>
      <c r="Z70" s="134">
        <f t="shared" si="19"/>
        <v>1.0505902192242835</v>
      </c>
      <c r="AA70" s="90">
        <f t="shared" si="20"/>
        <v>31.450000000000003</v>
      </c>
      <c r="AB70" s="91">
        <f t="shared" si="21"/>
        <v>37.74</v>
      </c>
      <c r="AC70" s="134">
        <f t="shared" si="22"/>
        <v>1.06070826306914</v>
      </c>
      <c r="AD70" s="90">
        <f t="shared" si="23"/>
        <v>31.75</v>
      </c>
      <c r="AE70" s="91">
        <f t="shared" si="24"/>
        <v>38.1</v>
      </c>
      <c r="AF70" s="134">
        <f t="shared" si="25"/>
        <v>1.0708263069139967</v>
      </c>
      <c r="AG70" s="90">
        <f t="shared" si="26"/>
        <v>32.050000000000004</v>
      </c>
      <c r="AH70" s="91">
        <f t="shared" si="0"/>
        <v>38.46</v>
      </c>
      <c r="AI70" s="134">
        <f t="shared" si="27"/>
        <v>1.0809443507588534</v>
      </c>
      <c r="AJ70" s="90">
        <f t="shared" si="28"/>
        <v>32.35</v>
      </c>
      <c r="AK70" s="91">
        <f t="shared" si="1"/>
        <v>38.82</v>
      </c>
      <c r="AL70" s="151">
        <f t="shared" si="29"/>
        <v>1.09106239460371</v>
      </c>
      <c r="AM70" s="90">
        <f t="shared" si="30"/>
        <v>32.65</v>
      </c>
      <c r="AN70" s="91">
        <f t="shared" si="31"/>
        <v>39.18</v>
      </c>
      <c r="AO70" s="151">
        <f t="shared" si="32"/>
        <v>1.1011804384485666</v>
      </c>
      <c r="AP70" s="90">
        <f t="shared" si="33"/>
        <v>32.95</v>
      </c>
      <c r="AQ70" s="91">
        <f t="shared" si="34"/>
        <v>39.54</v>
      </c>
      <c r="AR70" s="134">
        <f t="shared" si="35"/>
        <v>1.1112984822934233</v>
      </c>
      <c r="AS70" s="90">
        <f t="shared" si="36"/>
        <v>33.25</v>
      </c>
      <c r="AT70" s="92">
        <f t="shared" si="37"/>
        <v>39.9</v>
      </c>
      <c r="AU70" s="152">
        <f t="shared" si="38"/>
        <v>1.12141652613828</v>
      </c>
      <c r="AV70" s="90">
        <f t="shared" si="39"/>
        <v>34.1</v>
      </c>
      <c r="AW70" s="93">
        <f t="shared" si="2"/>
        <v>40.92</v>
      </c>
      <c r="AX70" s="153">
        <f t="shared" si="40"/>
        <v>1.1500843170320405</v>
      </c>
    </row>
    <row r="71" spans="1:50" s="59" customFormat="1" ht="15.75" customHeight="1">
      <c r="A71" s="159"/>
      <c r="B71" s="158">
        <v>10432</v>
      </c>
      <c r="C71" s="158"/>
      <c r="D71" s="217" t="s">
        <v>462</v>
      </c>
      <c r="E71" s="144"/>
      <c r="F71" s="145">
        <v>62.25</v>
      </c>
      <c r="G71" s="146">
        <f t="shared" si="3"/>
        <v>74.7</v>
      </c>
      <c r="H71" s="89">
        <v>58.75</v>
      </c>
      <c r="I71" s="164">
        <f t="shared" si="44"/>
        <v>70.5</v>
      </c>
      <c r="J71" s="146">
        <f t="shared" si="42"/>
        <v>100.85000000000001</v>
      </c>
      <c r="K71" s="145">
        <f t="shared" si="4"/>
        <v>95.2</v>
      </c>
      <c r="L71" s="148">
        <f t="shared" si="5"/>
        <v>1.0595744680851065</v>
      </c>
      <c r="M71" s="149">
        <f t="shared" si="6"/>
        <v>64.15</v>
      </c>
      <c r="N71" s="150">
        <f t="shared" si="7"/>
        <v>76.98</v>
      </c>
      <c r="O71" s="89">
        <f t="shared" si="8"/>
        <v>64.8</v>
      </c>
      <c r="P71" s="89">
        <f t="shared" si="9"/>
        <v>77.75999999999999</v>
      </c>
      <c r="Q71" s="134">
        <f t="shared" si="10"/>
        <v>1.0101325019485579</v>
      </c>
      <c r="R71" s="90">
        <f t="shared" si="11"/>
        <v>66.10000000000001</v>
      </c>
      <c r="S71" s="135">
        <f t="shared" si="12"/>
        <v>79.32000000000001</v>
      </c>
      <c r="T71" s="134">
        <f t="shared" si="13"/>
        <v>1.0303975058456742</v>
      </c>
      <c r="U71" s="90">
        <f t="shared" si="14"/>
        <v>66.75</v>
      </c>
      <c r="V71" s="91">
        <f t="shared" si="15"/>
        <v>80.1</v>
      </c>
      <c r="W71" s="134">
        <f t="shared" si="16"/>
        <v>1.040530007794232</v>
      </c>
      <c r="X71" s="90">
        <f t="shared" si="17"/>
        <v>67.4</v>
      </c>
      <c r="Y71" s="136">
        <f t="shared" si="18"/>
        <v>80.88000000000001</v>
      </c>
      <c r="Z71" s="134">
        <f t="shared" si="19"/>
        <v>1.0506625097427904</v>
      </c>
      <c r="AA71" s="90">
        <f t="shared" si="20"/>
        <v>68</v>
      </c>
      <c r="AB71" s="91">
        <f t="shared" si="21"/>
        <v>81.6</v>
      </c>
      <c r="AC71" s="134">
        <f t="shared" si="22"/>
        <v>1.0600155884645361</v>
      </c>
      <c r="AD71" s="90">
        <f t="shared" si="23"/>
        <v>68.65</v>
      </c>
      <c r="AE71" s="91">
        <f t="shared" si="24"/>
        <v>82.38000000000001</v>
      </c>
      <c r="AF71" s="134">
        <f t="shared" si="25"/>
        <v>1.0701480904130944</v>
      </c>
      <c r="AG71" s="90">
        <f t="shared" si="26"/>
        <v>69.3</v>
      </c>
      <c r="AH71" s="91">
        <f t="shared" si="0"/>
        <v>83.16</v>
      </c>
      <c r="AI71" s="134">
        <f t="shared" si="27"/>
        <v>1.0802805923616523</v>
      </c>
      <c r="AJ71" s="90">
        <f t="shared" si="28"/>
        <v>69.95</v>
      </c>
      <c r="AK71" s="91">
        <f t="shared" si="1"/>
        <v>83.94</v>
      </c>
      <c r="AL71" s="151">
        <f t="shared" si="29"/>
        <v>1.0904130943102104</v>
      </c>
      <c r="AM71" s="90">
        <f t="shared" si="30"/>
        <v>70.60000000000001</v>
      </c>
      <c r="AN71" s="91">
        <f t="shared" si="31"/>
        <v>84.72000000000001</v>
      </c>
      <c r="AO71" s="151">
        <f t="shared" si="32"/>
        <v>1.1005455962587687</v>
      </c>
      <c r="AP71" s="90">
        <f t="shared" si="33"/>
        <v>71.25</v>
      </c>
      <c r="AQ71" s="91">
        <f t="shared" si="34"/>
        <v>85.5</v>
      </c>
      <c r="AR71" s="134">
        <f t="shared" si="35"/>
        <v>1.1106780982073265</v>
      </c>
      <c r="AS71" s="90">
        <f t="shared" si="36"/>
        <v>71.85000000000001</v>
      </c>
      <c r="AT71" s="92">
        <f t="shared" si="37"/>
        <v>86.22000000000001</v>
      </c>
      <c r="AU71" s="152">
        <f t="shared" si="38"/>
        <v>1.1200311769290725</v>
      </c>
      <c r="AV71" s="90">
        <f t="shared" si="39"/>
        <v>73.8</v>
      </c>
      <c r="AW71" s="93">
        <f t="shared" si="2"/>
        <v>88.55999999999999</v>
      </c>
      <c r="AX71" s="153">
        <f t="shared" si="40"/>
        <v>1.1504286827747465</v>
      </c>
    </row>
    <row r="72" spans="1:50" s="59" customFormat="1" ht="15.75" customHeight="1">
      <c r="A72" s="159"/>
      <c r="B72" s="158">
        <v>12839</v>
      </c>
      <c r="C72" s="158" t="s">
        <v>463</v>
      </c>
      <c r="D72" s="217" t="s">
        <v>464</v>
      </c>
      <c r="E72" s="144"/>
      <c r="F72" s="145">
        <v>23</v>
      </c>
      <c r="G72" s="146">
        <f aca="true" t="shared" si="45" ref="G72:G124">F72*1.2</f>
        <v>27.599999999999998</v>
      </c>
      <c r="H72" s="89">
        <v>21.75</v>
      </c>
      <c r="I72" s="164">
        <f t="shared" si="44"/>
        <v>26.099999999999998</v>
      </c>
      <c r="J72" s="146">
        <f t="shared" si="42"/>
        <v>37.300000000000004</v>
      </c>
      <c r="K72" s="145">
        <f aca="true" t="shared" si="46" ref="K72:K109">CEILING(I72*1.35,0.05)</f>
        <v>35.25</v>
      </c>
      <c r="L72" s="148">
        <f aca="true" t="shared" si="47" ref="L72:L124">G72/I72</f>
        <v>1.0574712643678161</v>
      </c>
      <c r="M72" s="149">
        <f aca="true" t="shared" si="48" ref="M72:M124">CEILING(F72*1.03,0.05)</f>
        <v>23.700000000000003</v>
      </c>
      <c r="N72" s="150">
        <f aca="true" t="shared" si="49" ref="N72:N109">M72*1.2</f>
        <v>28.44</v>
      </c>
      <c r="O72" s="89">
        <f aca="true" t="shared" si="50" ref="O72:O109">CEILING(N72/1.2*1.01,0.05)</f>
        <v>23.950000000000003</v>
      </c>
      <c r="P72" s="89">
        <f t="shared" si="9"/>
        <v>28.740000000000002</v>
      </c>
      <c r="Q72" s="134">
        <f aca="true" t="shared" si="51" ref="Q72:Q124">P72/N72</f>
        <v>1.010548523206751</v>
      </c>
      <c r="R72" s="90">
        <f aca="true" t="shared" si="52" ref="R72:R109">CEILING(N72/1.2*1.03,0.05)</f>
        <v>24.450000000000003</v>
      </c>
      <c r="S72" s="135">
        <f aca="true" t="shared" si="53" ref="S72:S109">R72*1.2</f>
        <v>29.340000000000003</v>
      </c>
      <c r="T72" s="134">
        <f aca="true" t="shared" si="54" ref="T72:T124">S72/N72</f>
        <v>1.0316455696202533</v>
      </c>
      <c r="U72" s="90">
        <f aca="true" t="shared" si="55" ref="U72:U109">CEILING(N72/1.2*1.04,0.05)</f>
        <v>24.650000000000002</v>
      </c>
      <c r="V72" s="91">
        <f aca="true" t="shared" si="56" ref="V72:V109">U72*1.2</f>
        <v>29.580000000000002</v>
      </c>
      <c r="W72" s="134">
        <f aca="true" t="shared" si="57" ref="W72:W124">V72/N72</f>
        <v>1.040084388185654</v>
      </c>
      <c r="X72" s="90">
        <f aca="true" t="shared" si="58" ref="X72:X109">CEILING(N72/1.2*1.05,0.05)</f>
        <v>24.900000000000002</v>
      </c>
      <c r="Y72" s="136">
        <f aca="true" t="shared" si="59" ref="Y72:Y109">X72*1.2</f>
        <v>29.880000000000003</v>
      </c>
      <c r="Z72" s="134">
        <f aca="true" t="shared" si="60" ref="Z72:Z124">Y72/N72</f>
        <v>1.0506329113924051</v>
      </c>
      <c r="AA72" s="90">
        <f aca="true" t="shared" si="61" ref="AA72:AA124">CEILING(N72/1.2*1.06,0.05)</f>
        <v>25.150000000000002</v>
      </c>
      <c r="AB72" s="91">
        <f aca="true" t="shared" si="62" ref="AB72:AB109">AA72*1.2</f>
        <v>30.18</v>
      </c>
      <c r="AC72" s="134">
        <f aca="true" t="shared" si="63" ref="AC72:AC124">AB72/N72</f>
        <v>1.0611814345991561</v>
      </c>
      <c r="AD72" s="90">
        <f aca="true" t="shared" si="64" ref="AD72:AD124">CEILING(N72/1.2*1.07,0.05)</f>
        <v>25.400000000000002</v>
      </c>
      <c r="AE72" s="91">
        <f aca="true" t="shared" si="65" ref="AE72:AE109">AD72*1.2</f>
        <v>30.48</v>
      </c>
      <c r="AF72" s="134">
        <f aca="true" t="shared" si="66" ref="AF72:AF124">AE72/N72</f>
        <v>1.0717299578059072</v>
      </c>
      <c r="AG72" s="90">
        <f aca="true" t="shared" si="67" ref="AG72:AG124">CEILING(N72/1.2*1.08,0.05)</f>
        <v>25.6</v>
      </c>
      <c r="AH72" s="91">
        <f t="shared" si="0"/>
        <v>30.72</v>
      </c>
      <c r="AI72" s="134">
        <f aca="true" t="shared" si="68" ref="AI72:AI124">AH72/N72</f>
        <v>1.080168776371308</v>
      </c>
      <c r="AJ72" s="90">
        <f aca="true" t="shared" si="69" ref="AJ72:AJ124">CEILING(N72/1.2*1.09,0.05)</f>
        <v>25.85</v>
      </c>
      <c r="AK72" s="91">
        <f t="shared" si="1"/>
        <v>31.02</v>
      </c>
      <c r="AL72" s="151">
        <f aca="true" t="shared" si="70" ref="AL72:AL124">AK72/N72</f>
        <v>1.090717299578059</v>
      </c>
      <c r="AM72" s="90">
        <f aca="true" t="shared" si="71" ref="AM72:AM124">CEILING(N72/1.2*1.1,0.05)</f>
        <v>26.1</v>
      </c>
      <c r="AN72" s="91">
        <f aca="true" t="shared" si="72" ref="AN72:AN109">AM72*1.2</f>
        <v>31.32</v>
      </c>
      <c r="AO72" s="151">
        <f aca="true" t="shared" si="73" ref="AO72:AO124">AN72/N72</f>
        <v>1.10126582278481</v>
      </c>
      <c r="AP72" s="90">
        <f aca="true" t="shared" si="74" ref="AP72:AP124">CEILING(N72/1.2*1.11,0.05)</f>
        <v>26.35</v>
      </c>
      <c r="AQ72" s="91">
        <f aca="true" t="shared" si="75" ref="AQ72:AQ109">AP72*1.2</f>
        <v>31.62</v>
      </c>
      <c r="AR72" s="134">
        <f aca="true" t="shared" si="76" ref="AR72:AR124">AQ72/N72</f>
        <v>1.1118143459915613</v>
      </c>
      <c r="AS72" s="90">
        <f aca="true" t="shared" si="77" ref="AS72:AS124">CEILING(N72/1.2*1.12,0.05)</f>
        <v>26.55</v>
      </c>
      <c r="AT72" s="92">
        <f aca="true" t="shared" si="78" ref="AT72:AT109">AS72*1.2</f>
        <v>31.86</v>
      </c>
      <c r="AU72" s="152">
        <f aca="true" t="shared" si="79" ref="AU72:AU124">AT72/N72</f>
        <v>1.120253164556962</v>
      </c>
      <c r="AV72" s="90">
        <f aca="true" t="shared" si="80" ref="AV72:AV124">CEILING(N72/1.2*1.15,0.05)</f>
        <v>27.3</v>
      </c>
      <c r="AW72" s="93">
        <f t="shared" si="2"/>
        <v>32.76</v>
      </c>
      <c r="AX72" s="153">
        <f aca="true" t="shared" si="81" ref="AX72:AX124">AW72/N72</f>
        <v>1.1518987341772151</v>
      </c>
    </row>
    <row r="73" spans="1:50" s="59" customFormat="1" ht="15.75" customHeight="1">
      <c r="A73" s="159"/>
      <c r="B73" s="158">
        <v>12837</v>
      </c>
      <c r="C73" s="158" t="s">
        <v>465</v>
      </c>
      <c r="D73" s="217" t="s">
        <v>466</v>
      </c>
      <c r="E73" s="144"/>
      <c r="F73" s="145">
        <v>37.75</v>
      </c>
      <c r="G73" s="146">
        <f t="shared" si="45"/>
        <v>45.3</v>
      </c>
      <c r="H73" s="89">
        <v>35.75</v>
      </c>
      <c r="I73" s="164">
        <f t="shared" si="44"/>
        <v>42.9</v>
      </c>
      <c r="J73" s="146">
        <f t="shared" si="42"/>
        <v>61.2</v>
      </c>
      <c r="K73" s="145">
        <f t="shared" si="46"/>
        <v>57.95</v>
      </c>
      <c r="L73" s="148">
        <f t="shared" si="47"/>
        <v>1.0559440559440558</v>
      </c>
      <c r="M73" s="149">
        <f t="shared" si="48"/>
        <v>38.900000000000006</v>
      </c>
      <c r="N73" s="150">
        <f t="shared" si="49"/>
        <v>46.68000000000001</v>
      </c>
      <c r="O73" s="89">
        <f t="shared" si="50"/>
        <v>39.300000000000004</v>
      </c>
      <c r="P73" s="89">
        <f t="shared" si="9"/>
        <v>47.160000000000004</v>
      </c>
      <c r="Q73" s="134">
        <f t="shared" si="51"/>
        <v>1.0102827763496143</v>
      </c>
      <c r="R73" s="90">
        <f t="shared" si="52"/>
        <v>40.1</v>
      </c>
      <c r="S73" s="135">
        <f t="shared" si="53"/>
        <v>48.12</v>
      </c>
      <c r="T73" s="134">
        <f t="shared" si="54"/>
        <v>1.030848329048843</v>
      </c>
      <c r="U73" s="90">
        <f t="shared" si="55"/>
        <v>40.5</v>
      </c>
      <c r="V73" s="91">
        <f t="shared" si="56"/>
        <v>48.6</v>
      </c>
      <c r="W73" s="134">
        <f t="shared" si="57"/>
        <v>1.0411311053984575</v>
      </c>
      <c r="X73" s="90">
        <f t="shared" si="58"/>
        <v>40.85</v>
      </c>
      <c r="Y73" s="136">
        <f t="shared" si="59"/>
        <v>49.02</v>
      </c>
      <c r="Z73" s="134">
        <f t="shared" si="60"/>
        <v>1.05012853470437</v>
      </c>
      <c r="AA73" s="90">
        <f t="shared" si="61"/>
        <v>41.25</v>
      </c>
      <c r="AB73" s="91">
        <f t="shared" si="62"/>
        <v>49.5</v>
      </c>
      <c r="AC73" s="134">
        <f t="shared" si="63"/>
        <v>1.0604113110539843</v>
      </c>
      <c r="AD73" s="90">
        <f t="shared" si="64"/>
        <v>41.650000000000006</v>
      </c>
      <c r="AE73" s="91">
        <f t="shared" si="65"/>
        <v>49.980000000000004</v>
      </c>
      <c r="AF73" s="134">
        <f t="shared" si="66"/>
        <v>1.0706940874035988</v>
      </c>
      <c r="AG73" s="90">
        <f t="shared" si="67"/>
        <v>42.050000000000004</v>
      </c>
      <c r="AH73" s="91">
        <f t="shared" si="0"/>
        <v>50.46</v>
      </c>
      <c r="AI73" s="134">
        <f t="shared" si="68"/>
        <v>1.0809768637532133</v>
      </c>
      <c r="AJ73" s="90">
        <f t="shared" si="69"/>
        <v>42.45</v>
      </c>
      <c r="AK73" s="91">
        <f t="shared" si="1"/>
        <v>50.940000000000005</v>
      </c>
      <c r="AL73" s="151">
        <f t="shared" si="70"/>
        <v>1.0912596401028276</v>
      </c>
      <c r="AM73" s="90">
        <f t="shared" si="71"/>
        <v>42.800000000000004</v>
      </c>
      <c r="AN73" s="91">
        <f t="shared" si="72"/>
        <v>51.36000000000001</v>
      </c>
      <c r="AO73" s="151">
        <f t="shared" si="73"/>
        <v>1.1002570694087404</v>
      </c>
      <c r="AP73" s="90">
        <f t="shared" si="74"/>
        <v>43.2</v>
      </c>
      <c r="AQ73" s="91">
        <f t="shared" si="75"/>
        <v>51.84</v>
      </c>
      <c r="AR73" s="134">
        <f t="shared" si="76"/>
        <v>1.1105398457583546</v>
      </c>
      <c r="AS73" s="90">
        <f t="shared" si="77"/>
        <v>43.6</v>
      </c>
      <c r="AT73" s="92">
        <f t="shared" si="78"/>
        <v>52.32</v>
      </c>
      <c r="AU73" s="152">
        <f t="shared" si="79"/>
        <v>1.120822622107969</v>
      </c>
      <c r="AV73" s="90">
        <f t="shared" si="80"/>
        <v>44.75</v>
      </c>
      <c r="AW73" s="93">
        <f t="shared" si="2"/>
        <v>53.699999999999996</v>
      </c>
      <c r="AX73" s="153">
        <f t="shared" si="81"/>
        <v>1.1503856041131102</v>
      </c>
    </row>
    <row r="74" spans="1:50" s="59" customFormat="1" ht="15.75" customHeight="1">
      <c r="A74" s="159"/>
      <c r="B74" s="158">
        <v>12838</v>
      </c>
      <c r="C74" s="158" t="s">
        <v>467</v>
      </c>
      <c r="D74" s="217" t="s">
        <v>468</v>
      </c>
      <c r="E74" s="144"/>
      <c r="F74" s="145">
        <v>82</v>
      </c>
      <c r="G74" s="146">
        <f t="shared" si="45"/>
        <v>98.39999999999999</v>
      </c>
      <c r="H74" s="89">
        <v>77.5</v>
      </c>
      <c r="I74" s="164">
        <f t="shared" si="44"/>
        <v>93</v>
      </c>
      <c r="J74" s="146">
        <f aca="true" t="shared" si="82" ref="J74:J123">CEILING(G74*1.35,0.05)</f>
        <v>132.85</v>
      </c>
      <c r="K74" s="145">
        <f t="shared" si="46"/>
        <v>125.55000000000001</v>
      </c>
      <c r="L74" s="148">
        <f t="shared" si="47"/>
        <v>1.058064516129032</v>
      </c>
      <c r="M74" s="149">
        <f t="shared" si="48"/>
        <v>84.5</v>
      </c>
      <c r="N74" s="150">
        <f t="shared" si="49"/>
        <v>101.39999999999999</v>
      </c>
      <c r="O74" s="89">
        <f t="shared" si="50"/>
        <v>85.35000000000001</v>
      </c>
      <c r="P74" s="89">
        <f t="shared" si="9"/>
        <v>102.42</v>
      </c>
      <c r="Q74" s="134">
        <f t="shared" si="51"/>
        <v>1.0100591715976333</v>
      </c>
      <c r="R74" s="90">
        <f t="shared" si="52"/>
        <v>87.05000000000001</v>
      </c>
      <c r="S74" s="135">
        <f t="shared" si="53"/>
        <v>104.46000000000001</v>
      </c>
      <c r="T74" s="134">
        <f t="shared" si="54"/>
        <v>1.0301775147928995</v>
      </c>
      <c r="U74" s="90">
        <f t="shared" si="55"/>
        <v>87.9</v>
      </c>
      <c r="V74" s="91">
        <f t="shared" si="56"/>
        <v>105.48</v>
      </c>
      <c r="W74" s="134">
        <f t="shared" si="57"/>
        <v>1.0402366863905326</v>
      </c>
      <c r="X74" s="90">
        <f t="shared" si="58"/>
        <v>88.75</v>
      </c>
      <c r="Y74" s="136">
        <f t="shared" si="59"/>
        <v>106.5</v>
      </c>
      <c r="Z74" s="134">
        <f t="shared" si="60"/>
        <v>1.0502958579881658</v>
      </c>
      <c r="AA74" s="90">
        <f t="shared" si="61"/>
        <v>89.60000000000001</v>
      </c>
      <c r="AB74" s="91">
        <f t="shared" si="62"/>
        <v>107.52000000000001</v>
      </c>
      <c r="AC74" s="134">
        <f t="shared" si="63"/>
        <v>1.060355029585799</v>
      </c>
      <c r="AD74" s="90">
        <f t="shared" si="64"/>
        <v>90.45</v>
      </c>
      <c r="AE74" s="91">
        <f t="shared" si="65"/>
        <v>108.54</v>
      </c>
      <c r="AF74" s="134">
        <f t="shared" si="66"/>
        <v>1.0704142011834321</v>
      </c>
      <c r="AG74" s="90">
        <f t="shared" si="67"/>
        <v>91.30000000000001</v>
      </c>
      <c r="AH74" s="91">
        <f t="shared" si="0"/>
        <v>109.56000000000002</v>
      </c>
      <c r="AI74" s="134">
        <f t="shared" si="68"/>
        <v>1.0804733727810654</v>
      </c>
      <c r="AJ74" s="90">
        <f t="shared" si="69"/>
        <v>92.15</v>
      </c>
      <c r="AK74" s="91">
        <f t="shared" si="1"/>
        <v>110.58</v>
      </c>
      <c r="AL74" s="151">
        <f t="shared" si="70"/>
        <v>1.0905325443786984</v>
      </c>
      <c r="AM74" s="90">
        <f t="shared" si="71"/>
        <v>92.95</v>
      </c>
      <c r="AN74" s="91">
        <f t="shared" si="72"/>
        <v>111.54</v>
      </c>
      <c r="AO74" s="151">
        <f t="shared" si="73"/>
        <v>1.1</v>
      </c>
      <c r="AP74" s="90">
        <f t="shared" si="74"/>
        <v>93.80000000000001</v>
      </c>
      <c r="AQ74" s="91">
        <f t="shared" si="75"/>
        <v>112.56000000000002</v>
      </c>
      <c r="AR74" s="134">
        <f t="shared" si="76"/>
        <v>1.1100591715976333</v>
      </c>
      <c r="AS74" s="90">
        <f t="shared" si="77"/>
        <v>94.65</v>
      </c>
      <c r="AT74" s="92">
        <f t="shared" si="78"/>
        <v>113.58</v>
      </c>
      <c r="AU74" s="152">
        <f t="shared" si="79"/>
        <v>1.1201183431952664</v>
      </c>
      <c r="AV74" s="90">
        <f t="shared" si="80"/>
        <v>97.2</v>
      </c>
      <c r="AW74" s="93">
        <f t="shared" si="2"/>
        <v>116.64</v>
      </c>
      <c r="AX74" s="153">
        <f t="shared" si="81"/>
        <v>1.1502958579881657</v>
      </c>
    </row>
    <row r="75" spans="1:50" s="59" customFormat="1" ht="15.75" customHeight="1">
      <c r="A75" s="159"/>
      <c r="B75" s="158">
        <v>10256</v>
      </c>
      <c r="C75" s="158" t="s">
        <v>469</v>
      </c>
      <c r="D75" s="217" t="s">
        <v>470</v>
      </c>
      <c r="E75" s="144"/>
      <c r="F75" s="145">
        <v>26.5</v>
      </c>
      <c r="G75" s="146">
        <f t="shared" si="45"/>
        <v>31.799999999999997</v>
      </c>
      <c r="H75" s="89">
        <v>25</v>
      </c>
      <c r="I75" s="164">
        <f t="shared" si="44"/>
        <v>30</v>
      </c>
      <c r="J75" s="146">
        <f t="shared" si="82"/>
        <v>42.95</v>
      </c>
      <c r="K75" s="145">
        <f t="shared" si="46"/>
        <v>40.5</v>
      </c>
      <c r="L75" s="148">
        <f t="shared" si="47"/>
        <v>1.0599999999999998</v>
      </c>
      <c r="M75" s="149">
        <f t="shared" si="48"/>
        <v>27.3</v>
      </c>
      <c r="N75" s="150">
        <f t="shared" si="49"/>
        <v>32.76</v>
      </c>
      <c r="O75" s="89">
        <f t="shared" si="50"/>
        <v>27.6</v>
      </c>
      <c r="P75" s="89">
        <f t="shared" si="9"/>
        <v>33.12</v>
      </c>
      <c r="Q75" s="134">
        <f t="shared" si="51"/>
        <v>1.010989010989011</v>
      </c>
      <c r="R75" s="90">
        <f t="shared" si="52"/>
        <v>28.150000000000002</v>
      </c>
      <c r="S75" s="135">
        <f t="shared" si="53"/>
        <v>33.78</v>
      </c>
      <c r="T75" s="134">
        <f t="shared" si="54"/>
        <v>1.0311355311355312</v>
      </c>
      <c r="U75" s="90">
        <f t="shared" si="55"/>
        <v>28.400000000000002</v>
      </c>
      <c r="V75" s="91">
        <f t="shared" si="56"/>
        <v>34.08</v>
      </c>
      <c r="W75" s="134">
        <f t="shared" si="57"/>
        <v>1.0402930402930404</v>
      </c>
      <c r="X75" s="90">
        <f t="shared" si="58"/>
        <v>28.700000000000003</v>
      </c>
      <c r="Y75" s="136">
        <f t="shared" si="59"/>
        <v>34.440000000000005</v>
      </c>
      <c r="Z75" s="134">
        <f t="shared" si="60"/>
        <v>1.0512820512820515</v>
      </c>
      <c r="AA75" s="90">
        <f t="shared" si="61"/>
        <v>28.950000000000003</v>
      </c>
      <c r="AB75" s="91">
        <f t="shared" si="62"/>
        <v>34.74</v>
      </c>
      <c r="AC75" s="134">
        <f t="shared" si="63"/>
        <v>1.0604395604395607</v>
      </c>
      <c r="AD75" s="90">
        <f t="shared" si="64"/>
        <v>29.25</v>
      </c>
      <c r="AE75" s="91">
        <f t="shared" si="65"/>
        <v>35.1</v>
      </c>
      <c r="AF75" s="134">
        <f t="shared" si="66"/>
        <v>1.0714285714285716</v>
      </c>
      <c r="AG75" s="90">
        <f t="shared" si="67"/>
        <v>29.5</v>
      </c>
      <c r="AH75" s="91">
        <f aca="true" t="shared" si="83" ref="AH75:AH109">AG75*1.2</f>
        <v>35.4</v>
      </c>
      <c r="AI75" s="134">
        <f t="shared" si="68"/>
        <v>1.0805860805860805</v>
      </c>
      <c r="AJ75" s="90">
        <f t="shared" si="69"/>
        <v>29.8</v>
      </c>
      <c r="AK75" s="91">
        <f aca="true" t="shared" si="84" ref="AK75:AK109">AJ75*1.2</f>
        <v>35.76</v>
      </c>
      <c r="AL75" s="151">
        <f t="shared" si="70"/>
        <v>1.0915750915750915</v>
      </c>
      <c r="AM75" s="90">
        <f t="shared" si="71"/>
        <v>30.05</v>
      </c>
      <c r="AN75" s="91">
        <f t="shared" si="72"/>
        <v>36.06</v>
      </c>
      <c r="AO75" s="151">
        <f t="shared" si="73"/>
        <v>1.1007326007326008</v>
      </c>
      <c r="AP75" s="90">
        <f t="shared" si="74"/>
        <v>30.35</v>
      </c>
      <c r="AQ75" s="91">
        <f t="shared" si="75"/>
        <v>36.42</v>
      </c>
      <c r="AR75" s="134">
        <f t="shared" si="76"/>
        <v>1.1117216117216118</v>
      </c>
      <c r="AS75" s="90">
        <f t="shared" si="77"/>
        <v>30.6</v>
      </c>
      <c r="AT75" s="92">
        <f t="shared" si="78"/>
        <v>36.72</v>
      </c>
      <c r="AU75" s="152">
        <f t="shared" si="79"/>
        <v>1.120879120879121</v>
      </c>
      <c r="AV75" s="90">
        <f t="shared" si="80"/>
        <v>31.400000000000002</v>
      </c>
      <c r="AW75" s="93">
        <f aca="true" t="shared" si="85" ref="AW75:AW109">AV75*1.2</f>
        <v>37.68</v>
      </c>
      <c r="AX75" s="153">
        <f t="shared" si="81"/>
        <v>1.1501831501831503</v>
      </c>
    </row>
    <row r="76" spans="1:50" s="59" customFormat="1" ht="15.75" customHeight="1">
      <c r="A76" s="159"/>
      <c r="B76" s="158">
        <v>1316</v>
      </c>
      <c r="C76" s="158"/>
      <c r="D76" s="217" t="s">
        <v>471</v>
      </c>
      <c r="E76" s="144"/>
      <c r="F76" s="145">
        <v>9.25</v>
      </c>
      <c r="G76" s="146">
        <f t="shared" si="45"/>
        <v>11.1</v>
      </c>
      <c r="H76" s="89">
        <v>8.75</v>
      </c>
      <c r="I76" s="164">
        <f t="shared" si="44"/>
        <v>10.5</v>
      </c>
      <c r="J76" s="146">
        <f t="shared" si="82"/>
        <v>15</v>
      </c>
      <c r="K76" s="145">
        <f t="shared" si="46"/>
        <v>14.200000000000001</v>
      </c>
      <c r="L76" s="148">
        <f t="shared" si="47"/>
        <v>1.0571428571428572</v>
      </c>
      <c r="M76" s="149">
        <f t="shared" si="48"/>
        <v>9.55</v>
      </c>
      <c r="N76" s="150">
        <f t="shared" si="49"/>
        <v>11.46</v>
      </c>
      <c r="O76" s="89">
        <f t="shared" si="50"/>
        <v>9.65</v>
      </c>
      <c r="P76" s="89">
        <f aca="true" t="shared" si="86" ref="P76:P109">O76*1.2</f>
        <v>11.58</v>
      </c>
      <c r="Q76" s="134">
        <f t="shared" si="51"/>
        <v>1.0104712041884816</v>
      </c>
      <c r="R76" s="90">
        <f t="shared" si="52"/>
        <v>9.850000000000001</v>
      </c>
      <c r="S76" s="135">
        <f t="shared" si="53"/>
        <v>11.820000000000002</v>
      </c>
      <c r="T76" s="134">
        <f t="shared" si="54"/>
        <v>1.0314136125654452</v>
      </c>
      <c r="U76" s="90">
        <f t="shared" si="55"/>
        <v>9.950000000000001</v>
      </c>
      <c r="V76" s="91">
        <f t="shared" si="56"/>
        <v>11.940000000000001</v>
      </c>
      <c r="W76" s="134">
        <f t="shared" si="57"/>
        <v>1.0418848167539267</v>
      </c>
      <c r="X76" s="90">
        <f t="shared" si="58"/>
        <v>10.05</v>
      </c>
      <c r="Y76" s="136">
        <f t="shared" si="59"/>
        <v>12.06</v>
      </c>
      <c r="Z76" s="134">
        <f t="shared" si="60"/>
        <v>1.0523560209424083</v>
      </c>
      <c r="AA76" s="90">
        <f t="shared" si="61"/>
        <v>10.15</v>
      </c>
      <c r="AB76" s="91">
        <f t="shared" si="62"/>
        <v>12.18</v>
      </c>
      <c r="AC76" s="134">
        <f t="shared" si="63"/>
        <v>1.06282722513089</v>
      </c>
      <c r="AD76" s="90">
        <f t="shared" si="64"/>
        <v>10.25</v>
      </c>
      <c r="AE76" s="91">
        <f t="shared" si="65"/>
        <v>12.299999999999999</v>
      </c>
      <c r="AF76" s="134">
        <f t="shared" si="66"/>
        <v>1.0732984293193715</v>
      </c>
      <c r="AG76" s="90">
        <f t="shared" si="67"/>
        <v>10.350000000000001</v>
      </c>
      <c r="AH76" s="91">
        <f t="shared" si="83"/>
        <v>12.420000000000002</v>
      </c>
      <c r="AI76" s="134">
        <f t="shared" si="68"/>
        <v>1.0837696335078535</v>
      </c>
      <c r="AJ76" s="90">
        <f t="shared" si="69"/>
        <v>10.450000000000001</v>
      </c>
      <c r="AK76" s="91">
        <f t="shared" si="84"/>
        <v>12.540000000000001</v>
      </c>
      <c r="AL76" s="151">
        <f t="shared" si="70"/>
        <v>1.094240837696335</v>
      </c>
      <c r="AM76" s="90">
        <f t="shared" si="71"/>
        <v>10.55</v>
      </c>
      <c r="AN76" s="91">
        <f t="shared" si="72"/>
        <v>12.66</v>
      </c>
      <c r="AO76" s="151">
        <f t="shared" si="73"/>
        <v>1.1047120418848166</v>
      </c>
      <c r="AP76" s="90">
        <f t="shared" si="74"/>
        <v>10.65</v>
      </c>
      <c r="AQ76" s="91">
        <f t="shared" si="75"/>
        <v>12.78</v>
      </c>
      <c r="AR76" s="134">
        <f t="shared" si="76"/>
        <v>1.1151832460732982</v>
      </c>
      <c r="AS76" s="90">
        <f t="shared" si="77"/>
        <v>10.700000000000001</v>
      </c>
      <c r="AT76" s="92">
        <f t="shared" si="78"/>
        <v>12.840000000000002</v>
      </c>
      <c r="AU76" s="152">
        <f t="shared" si="79"/>
        <v>1.1204188481675392</v>
      </c>
      <c r="AV76" s="90">
        <f t="shared" si="80"/>
        <v>11</v>
      </c>
      <c r="AW76" s="93">
        <f t="shared" si="85"/>
        <v>13.2</v>
      </c>
      <c r="AX76" s="153">
        <f t="shared" si="81"/>
        <v>1.1518324607329842</v>
      </c>
    </row>
    <row r="77" spans="1:50" s="59" customFormat="1" ht="15.75" customHeight="1">
      <c r="A77" s="159"/>
      <c r="B77" s="158">
        <v>8740</v>
      </c>
      <c r="C77" s="158" t="s">
        <v>472</v>
      </c>
      <c r="D77" s="217" t="s">
        <v>473</v>
      </c>
      <c r="E77" s="144"/>
      <c r="F77" s="145">
        <v>49.75</v>
      </c>
      <c r="G77" s="146">
        <f t="shared" si="45"/>
        <v>59.699999999999996</v>
      </c>
      <c r="H77" s="160">
        <f>I77/1.2</f>
        <v>47</v>
      </c>
      <c r="I77" s="163">
        <v>56.4</v>
      </c>
      <c r="J77" s="146">
        <f t="shared" si="82"/>
        <v>80.60000000000001</v>
      </c>
      <c r="K77" s="145">
        <f t="shared" si="46"/>
        <v>76.15</v>
      </c>
      <c r="L77" s="148">
        <f t="shared" si="47"/>
        <v>1.0585106382978724</v>
      </c>
      <c r="M77" s="149">
        <f t="shared" si="48"/>
        <v>51.25</v>
      </c>
      <c r="N77" s="150">
        <f t="shared" si="49"/>
        <v>61.5</v>
      </c>
      <c r="O77" s="89">
        <f t="shared" si="50"/>
        <v>51.800000000000004</v>
      </c>
      <c r="P77" s="89">
        <f t="shared" si="86"/>
        <v>62.160000000000004</v>
      </c>
      <c r="Q77" s="134">
        <f t="shared" si="51"/>
        <v>1.0107317073170732</v>
      </c>
      <c r="R77" s="90">
        <f t="shared" si="52"/>
        <v>52.800000000000004</v>
      </c>
      <c r="S77" s="135">
        <f t="shared" si="53"/>
        <v>63.36</v>
      </c>
      <c r="T77" s="134">
        <f t="shared" si="54"/>
        <v>1.0302439024390244</v>
      </c>
      <c r="U77" s="90">
        <f t="shared" si="55"/>
        <v>53.300000000000004</v>
      </c>
      <c r="V77" s="91">
        <f t="shared" si="56"/>
        <v>63.96</v>
      </c>
      <c r="W77" s="134">
        <f t="shared" si="57"/>
        <v>1.04</v>
      </c>
      <c r="X77" s="90">
        <f t="shared" si="58"/>
        <v>53.85</v>
      </c>
      <c r="Y77" s="136">
        <f t="shared" si="59"/>
        <v>64.62</v>
      </c>
      <c r="Z77" s="134">
        <f t="shared" si="60"/>
        <v>1.0507317073170732</v>
      </c>
      <c r="AA77" s="90">
        <f t="shared" si="61"/>
        <v>54.35</v>
      </c>
      <c r="AB77" s="91">
        <f t="shared" si="62"/>
        <v>65.22</v>
      </c>
      <c r="AC77" s="134">
        <f t="shared" si="63"/>
        <v>1.0604878048780488</v>
      </c>
      <c r="AD77" s="90">
        <f t="shared" si="64"/>
        <v>54.85</v>
      </c>
      <c r="AE77" s="91">
        <f t="shared" si="65"/>
        <v>65.82</v>
      </c>
      <c r="AF77" s="134">
        <f t="shared" si="66"/>
        <v>1.0702439024390242</v>
      </c>
      <c r="AG77" s="90">
        <f t="shared" si="67"/>
        <v>55.35</v>
      </c>
      <c r="AH77" s="91">
        <f t="shared" si="83"/>
        <v>66.42</v>
      </c>
      <c r="AI77" s="134">
        <f t="shared" si="68"/>
        <v>1.08</v>
      </c>
      <c r="AJ77" s="90">
        <f t="shared" si="69"/>
        <v>55.900000000000006</v>
      </c>
      <c r="AK77" s="91">
        <f t="shared" si="84"/>
        <v>67.08</v>
      </c>
      <c r="AL77" s="151">
        <f t="shared" si="70"/>
        <v>1.0907317073170733</v>
      </c>
      <c r="AM77" s="90">
        <f t="shared" si="71"/>
        <v>56.400000000000006</v>
      </c>
      <c r="AN77" s="91">
        <f t="shared" si="72"/>
        <v>67.68</v>
      </c>
      <c r="AO77" s="151">
        <f t="shared" si="73"/>
        <v>1.1004878048780489</v>
      </c>
      <c r="AP77" s="90">
        <f t="shared" si="74"/>
        <v>56.900000000000006</v>
      </c>
      <c r="AQ77" s="91">
        <f t="shared" si="75"/>
        <v>68.28</v>
      </c>
      <c r="AR77" s="134">
        <f t="shared" si="76"/>
        <v>1.1102439024390245</v>
      </c>
      <c r="AS77" s="90">
        <f t="shared" si="77"/>
        <v>57.400000000000006</v>
      </c>
      <c r="AT77" s="92">
        <f t="shared" si="78"/>
        <v>68.88000000000001</v>
      </c>
      <c r="AU77" s="152">
        <f t="shared" si="79"/>
        <v>1.12</v>
      </c>
      <c r="AV77" s="90">
        <f t="shared" si="80"/>
        <v>58.95</v>
      </c>
      <c r="AW77" s="93">
        <f t="shared" si="85"/>
        <v>70.74</v>
      </c>
      <c r="AX77" s="153">
        <f t="shared" si="81"/>
        <v>1.1502439024390243</v>
      </c>
    </row>
    <row r="78" spans="1:50" s="59" customFormat="1" ht="15.75" customHeight="1">
      <c r="A78" s="159"/>
      <c r="B78" s="158">
        <v>8739</v>
      </c>
      <c r="C78" s="158" t="s">
        <v>474</v>
      </c>
      <c r="D78" s="217" t="s">
        <v>475</v>
      </c>
      <c r="E78" s="144"/>
      <c r="F78" s="145">
        <v>111.25</v>
      </c>
      <c r="G78" s="146">
        <f t="shared" si="45"/>
        <v>133.5</v>
      </c>
      <c r="H78" s="160">
        <f>I78/1.2</f>
        <v>105</v>
      </c>
      <c r="I78" s="163">
        <v>126</v>
      </c>
      <c r="J78" s="146">
        <f t="shared" si="82"/>
        <v>180.25</v>
      </c>
      <c r="K78" s="145">
        <f t="shared" si="46"/>
        <v>170.10000000000002</v>
      </c>
      <c r="L78" s="148">
        <f t="shared" si="47"/>
        <v>1.0595238095238095</v>
      </c>
      <c r="M78" s="149">
        <f t="shared" si="48"/>
        <v>114.60000000000001</v>
      </c>
      <c r="N78" s="150">
        <f t="shared" si="49"/>
        <v>137.52</v>
      </c>
      <c r="O78" s="89">
        <f t="shared" si="50"/>
        <v>115.75</v>
      </c>
      <c r="P78" s="89">
        <f t="shared" si="86"/>
        <v>138.9</v>
      </c>
      <c r="Q78" s="134">
        <f t="shared" si="51"/>
        <v>1.0100349040139616</v>
      </c>
      <c r="R78" s="90">
        <f t="shared" si="52"/>
        <v>118.05000000000001</v>
      </c>
      <c r="S78" s="135">
        <f t="shared" si="53"/>
        <v>141.66</v>
      </c>
      <c r="T78" s="134">
        <f t="shared" si="54"/>
        <v>1.0301047120418847</v>
      </c>
      <c r="U78" s="90">
        <f t="shared" si="55"/>
        <v>119.2</v>
      </c>
      <c r="V78" s="91">
        <f t="shared" si="56"/>
        <v>143.04</v>
      </c>
      <c r="W78" s="134">
        <f t="shared" si="57"/>
        <v>1.0401396160558463</v>
      </c>
      <c r="X78" s="90">
        <f t="shared" si="58"/>
        <v>120.35000000000001</v>
      </c>
      <c r="Y78" s="136">
        <f t="shared" si="59"/>
        <v>144.42000000000002</v>
      </c>
      <c r="Z78" s="134">
        <f t="shared" si="60"/>
        <v>1.050174520069808</v>
      </c>
      <c r="AA78" s="90">
        <f t="shared" si="61"/>
        <v>121.5</v>
      </c>
      <c r="AB78" s="91">
        <f t="shared" si="62"/>
        <v>145.79999999999998</v>
      </c>
      <c r="AC78" s="134">
        <f t="shared" si="63"/>
        <v>1.0602094240837694</v>
      </c>
      <c r="AD78" s="90">
        <f t="shared" si="64"/>
        <v>122.65</v>
      </c>
      <c r="AE78" s="91">
        <f t="shared" si="65"/>
        <v>147.18</v>
      </c>
      <c r="AF78" s="134">
        <f t="shared" si="66"/>
        <v>1.0702443280977312</v>
      </c>
      <c r="AG78" s="90">
        <f t="shared" si="67"/>
        <v>123.80000000000001</v>
      </c>
      <c r="AH78" s="91">
        <f t="shared" si="83"/>
        <v>148.56</v>
      </c>
      <c r="AI78" s="134">
        <f t="shared" si="68"/>
        <v>1.0802792321116927</v>
      </c>
      <c r="AJ78" s="90">
        <f t="shared" si="69"/>
        <v>124.95</v>
      </c>
      <c r="AK78" s="91">
        <f t="shared" si="84"/>
        <v>149.94</v>
      </c>
      <c r="AL78" s="151">
        <f t="shared" si="70"/>
        <v>1.0903141361256543</v>
      </c>
      <c r="AM78" s="90">
        <f t="shared" si="71"/>
        <v>126.10000000000001</v>
      </c>
      <c r="AN78" s="91">
        <f t="shared" si="72"/>
        <v>151.32</v>
      </c>
      <c r="AO78" s="151">
        <f t="shared" si="73"/>
        <v>1.1003490401396159</v>
      </c>
      <c r="AP78" s="90">
        <f t="shared" si="74"/>
        <v>127.25</v>
      </c>
      <c r="AQ78" s="91">
        <f t="shared" si="75"/>
        <v>152.7</v>
      </c>
      <c r="AR78" s="134">
        <f t="shared" si="76"/>
        <v>1.1103839441535774</v>
      </c>
      <c r="AS78" s="90">
        <f t="shared" si="77"/>
        <v>128.4</v>
      </c>
      <c r="AT78" s="92">
        <f t="shared" si="78"/>
        <v>154.08</v>
      </c>
      <c r="AU78" s="152">
        <f t="shared" si="79"/>
        <v>1.1204188481675392</v>
      </c>
      <c r="AV78" s="90">
        <f t="shared" si="80"/>
        <v>131.8</v>
      </c>
      <c r="AW78" s="93">
        <f t="shared" si="85"/>
        <v>158.16</v>
      </c>
      <c r="AX78" s="153">
        <f t="shared" si="81"/>
        <v>1.150087260034904</v>
      </c>
    </row>
    <row r="79" spans="1:50" s="59" customFormat="1" ht="15.75" customHeight="1">
      <c r="A79" s="159"/>
      <c r="B79" s="158">
        <v>10649</v>
      </c>
      <c r="C79" s="158" t="s">
        <v>476</v>
      </c>
      <c r="D79" s="217" t="s">
        <v>477</v>
      </c>
      <c r="E79" s="144"/>
      <c r="F79" s="145">
        <f>CEILING(H79*1.06,0.05)</f>
        <v>17.5</v>
      </c>
      <c r="G79" s="146">
        <f t="shared" si="45"/>
        <v>21</v>
      </c>
      <c r="H79" s="160">
        <f>I79/1.2</f>
        <v>16.5</v>
      </c>
      <c r="I79" s="163">
        <v>19.8</v>
      </c>
      <c r="J79" s="146">
        <f t="shared" si="82"/>
        <v>28.35</v>
      </c>
      <c r="K79" s="145">
        <f t="shared" si="46"/>
        <v>26.75</v>
      </c>
      <c r="L79" s="148">
        <f t="shared" si="47"/>
        <v>1.0606060606060606</v>
      </c>
      <c r="M79" s="149">
        <f t="shared" si="48"/>
        <v>18.05</v>
      </c>
      <c r="N79" s="150">
        <f t="shared" si="49"/>
        <v>21.66</v>
      </c>
      <c r="O79" s="89">
        <f t="shared" si="50"/>
        <v>18.25</v>
      </c>
      <c r="P79" s="89">
        <f t="shared" si="86"/>
        <v>21.9</v>
      </c>
      <c r="Q79" s="134">
        <f t="shared" si="51"/>
        <v>1.0110803324099722</v>
      </c>
      <c r="R79" s="90">
        <f t="shared" si="52"/>
        <v>18.6</v>
      </c>
      <c r="S79" s="135">
        <f t="shared" si="53"/>
        <v>22.32</v>
      </c>
      <c r="T79" s="134">
        <f t="shared" si="54"/>
        <v>1.0304709141274238</v>
      </c>
      <c r="U79" s="90">
        <f t="shared" si="55"/>
        <v>18.8</v>
      </c>
      <c r="V79" s="91">
        <f t="shared" si="56"/>
        <v>22.56</v>
      </c>
      <c r="W79" s="134">
        <f t="shared" si="57"/>
        <v>1.041551246537396</v>
      </c>
      <c r="X79" s="90">
        <f t="shared" si="58"/>
        <v>19</v>
      </c>
      <c r="Y79" s="136">
        <f t="shared" si="59"/>
        <v>22.8</v>
      </c>
      <c r="Z79" s="134">
        <f t="shared" si="60"/>
        <v>1.0526315789473684</v>
      </c>
      <c r="AA79" s="90">
        <f t="shared" si="61"/>
        <v>19.150000000000002</v>
      </c>
      <c r="AB79" s="91">
        <f t="shared" si="62"/>
        <v>22.98</v>
      </c>
      <c r="AC79" s="134">
        <f t="shared" si="63"/>
        <v>1.0609418282548477</v>
      </c>
      <c r="AD79" s="90">
        <f t="shared" si="64"/>
        <v>19.35</v>
      </c>
      <c r="AE79" s="91">
        <f t="shared" si="65"/>
        <v>23.220000000000002</v>
      </c>
      <c r="AF79" s="134">
        <f t="shared" si="66"/>
        <v>1.0720221606648201</v>
      </c>
      <c r="AG79" s="90">
        <f t="shared" si="67"/>
        <v>19.5</v>
      </c>
      <c r="AH79" s="91">
        <f t="shared" si="83"/>
        <v>23.4</v>
      </c>
      <c r="AI79" s="134">
        <f t="shared" si="68"/>
        <v>1.080332409972299</v>
      </c>
      <c r="AJ79" s="90">
        <f t="shared" si="69"/>
        <v>19.700000000000003</v>
      </c>
      <c r="AK79" s="91">
        <f t="shared" si="84"/>
        <v>23.640000000000004</v>
      </c>
      <c r="AL79" s="151">
        <f t="shared" si="70"/>
        <v>1.0914127423822717</v>
      </c>
      <c r="AM79" s="90">
        <f t="shared" si="71"/>
        <v>19.900000000000002</v>
      </c>
      <c r="AN79" s="91">
        <f t="shared" si="72"/>
        <v>23.880000000000003</v>
      </c>
      <c r="AO79" s="151">
        <f t="shared" si="73"/>
        <v>1.102493074792244</v>
      </c>
      <c r="AP79" s="90">
        <f t="shared" si="74"/>
        <v>20.05</v>
      </c>
      <c r="AQ79" s="91">
        <f t="shared" si="75"/>
        <v>24.06</v>
      </c>
      <c r="AR79" s="134">
        <f t="shared" si="76"/>
        <v>1.1108033240997228</v>
      </c>
      <c r="AS79" s="90">
        <f t="shared" si="77"/>
        <v>20.25</v>
      </c>
      <c r="AT79" s="92">
        <f t="shared" si="78"/>
        <v>24.3</v>
      </c>
      <c r="AU79" s="152">
        <f t="shared" si="79"/>
        <v>1.1218836565096952</v>
      </c>
      <c r="AV79" s="90">
        <f t="shared" si="80"/>
        <v>20.8</v>
      </c>
      <c r="AW79" s="93">
        <f t="shared" si="85"/>
        <v>24.96</v>
      </c>
      <c r="AX79" s="153">
        <f t="shared" si="81"/>
        <v>1.1523545706371192</v>
      </c>
    </row>
    <row r="80" spans="1:50" s="59" customFormat="1" ht="15.75" customHeight="1">
      <c r="A80" s="159"/>
      <c r="B80" s="158">
        <v>9302</v>
      </c>
      <c r="C80" s="158" t="s">
        <v>478</v>
      </c>
      <c r="D80" s="217" t="s">
        <v>479</v>
      </c>
      <c r="E80" s="144"/>
      <c r="F80" s="145">
        <v>31.5</v>
      </c>
      <c r="G80" s="146">
        <f t="shared" si="45"/>
        <v>37.8</v>
      </c>
      <c r="H80" s="160">
        <f>I80/1.2</f>
        <v>29.750000000000004</v>
      </c>
      <c r="I80" s="163">
        <v>35.7</v>
      </c>
      <c r="J80" s="146">
        <f t="shared" si="82"/>
        <v>51.050000000000004</v>
      </c>
      <c r="K80" s="145">
        <f t="shared" si="46"/>
        <v>48.2</v>
      </c>
      <c r="L80" s="148">
        <f t="shared" si="47"/>
        <v>1.0588235294117645</v>
      </c>
      <c r="M80" s="149">
        <f t="shared" si="48"/>
        <v>32.45</v>
      </c>
      <c r="N80" s="150">
        <f t="shared" si="49"/>
        <v>38.940000000000005</v>
      </c>
      <c r="O80" s="89">
        <f t="shared" si="50"/>
        <v>32.800000000000004</v>
      </c>
      <c r="P80" s="89">
        <f t="shared" si="86"/>
        <v>39.36000000000001</v>
      </c>
      <c r="Q80" s="134">
        <f t="shared" si="51"/>
        <v>1.0107858243451464</v>
      </c>
      <c r="R80" s="90">
        <f t="shared" si="52"/>
        <v>33.45</v>
      </c>
      <c r="S80" s="135">
        <f t="shared" si="53"/>
        <v>40.14</v>
      </c>
      <c r="T80" s="134">
        <f t="shared" si="54"/>
        <v>1.0308166409861323</v>
      </c>
      <c r="U80" s="90">
        <f t="shared" si="55"/>
        <v>33.75</v>
      </c>
      <c r="V80" s="91">
        <f t="shared" si="56"/>
        <v>40.5</v>
      </c>
      <c r="W80" s="134">
        <f t="shared" si="57"/>
        <v>1.040061633281972</v>
      </c>
      <c r="X80" s="90">
        <f t="shared" si="58"/>
        <v>34.1</v>
      </c>
      <c r="Y80" s="136">
        <f t="shared" si="59"/>
        <v>40.92</v>
      </c>
      <c r="Z80" s="134">
        <f t="shared" si="60"/>
        <v>1.0508474576271185</v>
      </c>
      <c r="AA80" s="90">
        <f t="shared" si="61"/>
        <v>34.4</v>
      </c>
      <c r="AB80" s="91">
        <f t="shared" si="62"/>
        <v>41.279999999999994</v>
      </c>
      <c r="AC80" s="134">
        <f t="shared" si="63"/>
        <v>1.060092449922958</v>
      </c>
      <c r="AD80" s="90">
        <f t="shared" si="64"/>
        <v>34.75</v>
      </c>
      <c r="AE80" s="91">
        <f t="shared" si="65"/>
        <v>41.699999999999996</v>
      </c>
      <c r="AF80" s="134">
        <f t="shared" si="66"/>
        <v>1.0708782742681044</v>
      </c>
      <c r="AG80" s="90">
        <f t="shared" si="67"/>
        <v>35.050000000000004</v>
      </c>
      <c r="AH80" s="91">
        <f t="shared" si="83"/>
        <v>42.06</v>
      </c>
      <c r="AI80" s="134">
        <f t="shared" si="68"/>
        <v>1.0801232665639444</v>
      </c>
      <c r="AJ80" s="90">
        <f t="shared" si="69"/>
        <v>35.4</v>
      </c>
      <c r="AK80" s="91">
        <f t="shared" si="84"/>
        <v>42.48</v>
      </c>
      <c r="AL80" s="151">
        <f t="shared" si="70"/>
        <v>1.0909090909090906</v>
      </c>
      <c r="AM80" s="90">
        <f t="shared" si="71"/>
        <v>35.7</v>
      </c>
      <c r="AN80" s="91">
        <f t="shared" si="72"/>
        <v>42.84</v>
      </c>
      <c r="AO80" s="151">
        <f t="shared" si="73"/>
        <v>1.1001540832049306</v>
      </c>
      <c r="AP80" s="90">
        <f t="shared" si="74"/>
        <v>36.050000000000004</v>
      </c>
      <c r="AQ80" s="91">
        <f t="shared" si="75"/>
        <v>43.260000000000005</v>
      </c>
      <c r="AR80" s="134">
        <f t="shared" si="76"/>
        <v>1.110939907550077</v>
      </c>
      <c r="AS80" s="90">
        <f t="shared" si="77"/>
        <v>36.35</v>
      </c>
      <c r="AT80" s="92">
        <f t="shared" si="78"/>
        <v>43.62</v>
      </c>
      <c r="AU80" s="152">
        <f t="shared" si="79"/>
        <v>1.1201848998459165</v>
      </c>
      <c r="AV80" s="90">
        <f t="shared" si="80"/>
        <v>37.35</v>
      </c>
      <c r="AW80" s="93">
        <f t="shared" si="85"/>
        <v>44.82</v>
      </c>
      <c r="AX80" s="153">
        <f t="shared" si="81"/>
        <v>1.151001540832049</v>
      </c>
    </row>
    <row r="81" spans="1:50" s="59" customFormat="1" ht="15.75" customHeight="1">
      <c r="A81" s="159"/>
      <c r="B81" s="158">
        <v>10648</v>
      </c>
      <c r="C81" s="158"/>
      <c r="D81" s="217" t="s">
        <v>480</v>
      </c>
      <c r="E81" s="144"/>
      <c r="F81" s="145">
        <v>63.5</v>
      </c>
      <c r="G81" s="146">
        <f t="shared" si="45"/>
        <v>76.2</v>
      </c>
      <c r="H81" s="160">
        <f>I81/1.2</f>
        <v>60</v>
      </c>
      <c r="I81" s="163">
        <v>72</v>
      </c>
      <c r="J81" s="146">
        <f t="shared" si="82"/>
        <v>102.9</v>
      </c>
      <c r="K81" s="145">
        <f t="shared" si="46"/>
        <v>97.2</v>
      </c>
      <c r="L81" s="148">
        <f t="shared" si="47"/>
        <v>1.0583333333333333</v>
      </c>
      <c r="M81" s="149">
        <f t="shared" si="48"/>
        <v>65.45</v>
      </c>
      <c r="N81" s="150">
        <f t="shared" si="49"/>
        <v>78.54</v>
      </c>
      <c r="O81" s="89">
        <f t="shared" si="50"/>
        <v>66.15</v>
      </c>
      <c r="P81" s="89">
        <f t="shared" si="86"/>
        <v>79.38000000000001</v>
      </c>
      <c r="Q81" s="134">
        <f t="shared" si="51"/>
        <v>1.0106951871657754</v>
      </c>
      <c r="R81" s="90">
        <f t="shared" si="52"/>
        <v>67.45</v>
      </c>
      <c r="S81" s="135">
        <f t="shared" si="53"/>
        <v>80.94</v>
      </c>
      <c r="T81" s="134">
        <f t="shared" si="54"/>
        <v>1.030557677616501</v>
      </c>
      <c r="U81" s="90">
        <f t="shared" si="55"/>
        <v>68.10000000000001</v>
      </c>
      <c r="V81" s="91">
        <f t="shared" si="56"/>
        <v>81.72000000000001</v>
      </c>
      <c r="W81" s="134">
        <f t="shared" si="57"/>
        <v>1.0404889228418641</v>
      </c>
      <c r="X81" s="90">
        <f t="shared" si="58"/>
        <v>68.75</v>
      </c>
      <c r="Y81" s="136">
        <f t="shared" si="59"/>
        <v>82.5</v>
      </c>
      <c r="Z81" s="134">
        <f t="shared" si="60"/>
        <v>1.0504201680672267</v>
      </c>
      <c r="AA81" s="90">
        <f t="shared" si="61"/>
        <v>69.4</v>
      </c>
      <c r="AB81" s="91">
        <f t="shared" si="62"/>
        <v>83.28</v>
      </c>
      <c r="AC81" s="134">
        <f t="shared" si="63"/>
        <v>1.0603514132925898</v>
      </c>
      <c r="AD81" s="90">
        <f t="shared" si="64"/>
        <v>70.05</v>
      </c>
      <c r="AE81" s="91">
        <f t="shared" si="65"/>
        <v>84.05999999999999</v>
      </c>
      <c r="AF81" s="134">
        <f t="shared" si="66"/>
        <v>1.0702826585179523</v>
      </c>
      <c r="AG81" s="90">
        <f t="shared" si="67"/>
        <v>70.7</v>
      </c>
      <c r="AH81" s="91">
        <f t="shared" si="83"/>
        <v>84.84</v>
      </c>
      <c r="AI81" s="134">
        <f t="shared" si="68"/>
        <v>1.0802139037433154</v>
      </c>
      <c r="AJ81" s="90">
        <f t="shared" si="69"/>
        <v>71.35000000000001</v>
      </c>
      <c r="AK81" s="91">
        <f t="shared" si="84"/>
        <v>85.62</v>
      </c>
      <c r="AL81" s="151">
        <f t="shared" si="70"/>
        <v>1.0901451489686784</v>
      </c>
      <c r="AM81" s="90">
        <f t="shared" si="71"/>
        <v>72</v>
      </c>
      <c r="AN81" s="91">
        <f t="shared" si="72"/>
        <v>86.39999999999999</v>
      </c>
      <c r="AO81" s="151">
        <f t="shared" si="73"/>
        <v>1.100076394194041</v>
      </c>
      <c r="AP81" s="90">
        <f t="shared" si="74"/>
        <v>72.65</v>
      </c>
      <c r="AQ81" s="91">
        <f t="shared" si="75"/>
        <v>87.18</v>
      </c>
      <c r="AR81" s="134">
        <f t="shared" si="76"/>
        <v>1.110007639419404</v>
      </c>
      <c r="AS81" s="90">
        <f t="shared" si="77"/>
        <v>73.35000000000001</v>
      </c>
      <c r="AT81" s="92">
        <f t="shared" si="78"/>
        <v>88.02000000000001</v>
      </c>
      <c r="AU81" s="152">
        <f t="shared" si="79"/>
        <v>1.1207028265851795</v>
      </c>
      <c r="AV81" s="90">
        <f t="shared" si="80"/>
        <v>75.3</v>
      </c>
      <c r="AW81" s="93">
        <f t="shared" si="85"/>
        <v>90.36</v>
      </c>
      <c r="AX81" s="153">
        <f t="shared" si="81"/>
        <v>1.150496562261268</v>
      </c>
    </row>
    <row r="82" spans="1:50" s="59" customFormat="1" ht="15.75" customHeight="1">
      <c r="A82" s="159"/>
      <c r="B82" s="158">
        <v>1711</v>
      </c>
      <c r="C82" s="158" t="s">
        <v>481</v>
      </c>
      <c r="D82" s="217" t="s">
        <v>482</v>
      </c>
      <c r="E82" s="144"/>
      <c r="F82" s="145">
        <v>55.25</v>
      </c>
      <c r="G82" s="146">
        <f t="shared" si="45"/>
        <v>66.3</v>
      </c>
      <c r="H82" s="89">
        <v>52</v>
      </c>
      <c r="I82" s="164">
        <f>H82*1.2</f>
        <v>62.4</v>
      </c>
      <c r="J82" s="146">
        <f t="shared" si="82"/>
        <v>89.55000000000001</v>
      </c>
      <c r="K82" s="145">
        <f t="shared" si="46"/>
        <v>84.25</v>
      </c>
      <c r="L82" s="148">
        <f t="shared" si="47"/>
        <v>1.0625</v>
      </c>
      <c r="M82" s="149">
        <f t="shared" si="48"/>
        <v>56.95</v>
      </c>
      <c r="N82" s="150">
        <f t="shared" si="49"/>
        <v>68.34</v>
      </c>
      <c r="O82" s="89">
        <f t="shared" si="50"/>
        <v>57.550000000000004</v>
      </c>
      <c r="P82" s="89">
        <f t="shared" si="86"/>
        <v>69.06</v>
      </c>
      <c r="Q82" s="134">
        <f t="shared" si="51"/>
        <v>1.0105355575065846</v>
      </c>
      <c r="R82" s="90">
        <f t="shared" si="52"/>
        <v>58.7</v>
      </c>
      <c r="S82" s="135">
        <f t="shared" si="53"/>
        <v>70.44</v>
      </c>
      <c r="T82" s="134">
        <f t="shared" si="54"/>
        <v>1.0307287093942055</v>
      </c>
      <c r="U82" s="90">
        <f t="shared" si="55"/>
        <v>59.25</v>
      </c>
      <c r="V82" s="91">
        <f t="shared" si="56"/>
        <v>71.1</v>
      </c>
      <c r="W82" s="134">
        <f t="shared" si="57"/>
        <v>1.0403863037752412</v>
      </c>
      <c r="X82" s="90">
        <f t="shared" si="58"/>
        <v>59.800000000000004</v>
      </c>
      <c r="Y82" s="136">
        <f t="shared" si="59"/>
        <v>71.76</v>
      </c>
      <c r="Z82" s="134">
        <f t="shared" si="60"/>
        <v>1.0500438981562774</v>
      </c>
      <c r="AA82" s="90">
        <f t="shared" si="61"/>
        <v>60.400000000000006</v>
      </c>
      <c r="AB82" s="91">
        <f t="shared" si="62"/>
        <v>72.48</v>
      </c>
      <c r="AC82" s="134">
        <f t="shared" si="63"/>
        <v>1.0605794556628623</v>
      </c>
      <c r="AD82" s="90">
        <f t="shared" si="64"/>
        <v>60.95</v>
      </c>
      <c r="AE82" s="91">
        <f t="shared" si="65"/>
        <v>73.14</v>
      </c>
      <c r="AF82" s="134">
        <f t="shared" si="66"/>
        <v>1.070237050043898</v>
      </c>
      <c r="AG82" s="90">
        <f t="shared" si="67"/>
        <v>61.550000000000004</v>
      </c>
      <c r="AH82" s="91">
        <f t="shared" si="83"/>
        <v>73.86</v>
      </c>
      <c r="AI82" s="134">
        <f t="shared" si="68"/>
        <v>1.0807726075504829</v>
      </c>
      <c r="AJ82" s="90">
        <f t="shared" si="69"/>
        <v>62.1</v>
      </c>
      <c r="AK82" s="91">
        <f t="shared" si="84"/>
        <v>74.52</v>
      </c>
      <c r="AL82" s="151">
        <f t="shared" si="70"/>
        <v>1.0904302019315188</v>
      </c>
      <c r="AM82" s="90">
        <f t="shared" si="71"/>
        <v>62.650000000000006</v>
      </c>
      <c r="AN82" s="91">
        <f t="shared" si="72"/>
        <v>75.18</v>
      </c>
      <c r="AO82" s="151">
        <f t="shared" si="73"/>
        <v>1.1000877963125548</v>
      </c>
      <c r="AP82" s="90">
        <f t="shared" si="74"/>
        <v>63.25</v>
      </c>
      <c r="AQ82" s="91">
        <f t="shared" si="75"/>
        <v>75.89999999999999</v>
      </c>
      <c r="AR82" s="134">
        <f t="shared" si="76"/>
        <v>1.1106233538191395</v>
      </c>
      <c r="AS82" s="90">
        <f t="shared" si="77"/>
        <v>63.800000000000004</v>
      </c>
      <c r="AT82" s="92">
        <f t="shared" si="78"/>
        <v>76.56</v>
      </c>
      <c r="AU82" s="152">
        <f t="shared" si="79"/>
        <v>1.1202809482001757</v>
      </c>
      <c r="AV82" s="90">
        <f t="shared" si="80"/>
        <v>65.5</v>
      </c>
      <c r="AW82" s="93">
        <f t="shared" si="85"/>
        <v>78.6</v>
      </c>
      <c r="AX82" s="153">
        <f t="shared" si="81"/>
        <v>1.1501316944688322</v>
      </c>
    </row>
    <row r="83" spans="1:50" s="59" customFormat="1" ht="15.75" customHeight="1">
      <c r="A83" s="159"/>
      <c r="B83" s="158">
        <v>1712</v>
      </c>
      <c r="C83" s="158" t="s">
        <v>483</v>
      </c>
      <c r="D83" s="217" t="s">
        <v>484</v>
      </c>
      <c r="E83" s="144"/>
      <c r="F83" s="145">
        <v>119.75</v>
      </c>
      <c r="G83" s="146">
        <f t="shared" si="45"/>
        <v>143.7</v>
      </c>
      <c r="H83" s="89">
        <v>113</v>
      </c>
      <c r="I83" s="164">
        <f aca="true" t="shared" si="87" ref="I83:I100">H83*1.2</f>
        <v>135.6</v>
      </c>
      <c r="J83" s="146">
        <f t="shared" si="82"/>
        <v>194</v>
      </c>
      <c r="K83" s="145">
        <f t="shared" si="46"/>
        <v>183.10000000000002</v>
      </c>
      <c r="L83" s="148">
        <f t="shared" si="47"/>
        <v>1.0597345132743363</v>
      </c>
      <c r="M83" s="149">
        <f t="shared" si="48"/>
        <v>123.35000000000001</v>
      </c>
      <c r="N83" s="150">
        <f t="shared" si="49"/>
        <v>148.02</v>
      </c>
      <c r="O83" s="89">
        <f t="shared" si="50"/>
        <v>124.60000000000001</v>
      </c>
      <c r="P83" s="89">
        <f t="shared" si="86"/>
        <v>149.52</v>
      </c>
      <c r="Q83" s="134">
        <f t="shared" si="51"/>
        <v>1.0101337657073368</v>
      </c>
      <c r="R83" s="90">
        <f t="shared" si="52"/>
        <v>127.10000000000001</v>
      </c>
      <c r="S83" s="135">
        <f t="shared" si="53"/>
        <v>152.52</v>
      </c>
      <c r="T83" s="134">
        <f t="shared" si="54"/>
        <v>1.0304012971220105</v>
      </c>
      <c r="U83" s="90">
        <f t="shared" si="55"/>
        <v>128.3</v>
      </c>
      <c r="V83" s="91">
        <f t="shared" si="56"/>
        <v>153.96</v>
      </c>
      <c r="W83" s="134">
        <f t="shared" si="57"/>
        <v>1.040129712201054</v>
      </c>
      <c r="X83" s="90">
        <f t="shared" si="58"/>
        <v>129.55</v>
      </c>
      <c r="Y83" s="136">
        <f t="shared" si="59"/>
        <v>155.46</v>
      </c>
      <c r="Z83" s="134">
        <f t="shared" si="60"/>
        <v>1.0502634779083908</v>
      </c>
      <c r="AA83" s="90">
        <f t="shared" si="61"/>
        <v>130.8</v>
      </c>
      <c r="AB83" s="91">
        <f t="shared" si="62"/>
        <v>156.96</v>
      </c>
      <c r="AC83" s="134">
        <f t="shared" si="63"/>
        <v>1.0603972436157276</v>
      </c>
      <c r="AD83" s="90">
        <f t="shared" si="64"/>
        <v>132</v>
      </c>
      <c r="AE83" s="91">
        <f t="shared" si="65"/>
        <v>158.4</v>
      </c>
      <c r="AF83" s="134">
        <f t="shared" si="66"/>
        <v>1.070125658694771</v>
      </c>
      <c r="AG83" s="90">
        <f t="shared" si="67"/>
        <v>133.25</v>
      </c>
      <c r="AH83" s="91">
        <f t="shared" si="83"/>
        <v>159.9</v>
      </c>
      <c r="AI83" s="134">
        <f t="shared" si="68"/>
        <v>1.0802594244021078</v>
      </c>
      <c r="AJ83" s="90">
        <f t="shared" si="69"/>
        <v>134.5</v>
      </c>
      <c r="AK83" s="91">
        <f t="shared" si="84"/>
        <v>161.4</v>
      </c>
      <c r="AL83" s="151">
        <f t="shared" si="70"/>
        <v>1.0903931901094446</v>
      </c>
      <c r="AM83" s="90">
        <f t="shared" si="71"/>
        <v>135.70000000000002</v>
      </c>
      <c r="AN83" s="91">
        <f t="shared" si="72"/>
        <v>162.84</v>
      </c>
      <c r="AO83" s="151">
        <f t="shared" si="73"/>
        <v>1.100121605188488</v>
      </c>
      <c r="AP83" s="90">
        <f t="shared" si="74"/>
        <v>136.95000000000002</v>
      </c>
      <c r="AQ83" s="91">
        <f t="shared" si="75"/>
        <v>164.34</v>
      </c>
      <c r="AR83" s="134">
        <f t="shared" si="76"/>
        <v>1.110255370895825</v>
      </c>
      <c r="AS83" s="90">
        <f t="shared" si="77"/>
        <v>138.20000000000002</v>
      </c>
      <c r="AT83" s="92">
        <f t="shared" si="78"/>
        <v>165.84</v>
      </c>
      <c r="AU83" s="152">
        <f t="shared" si="79"/>
        <v>1.1203891366031618</v>
      </c>
      <c r="AV83" s="90">
        <f t="shared" si="80"/>
        <v>141.9</v>
      </c>
      <c r="AW83" s="93">
        <f t="shared" si="85"/>
        <v>170.28</v>
      </c>
      <c r="AX83" s="153">
        <f t="shared" si="81"/>
        <v>1.1503850830968787</v>
      </c>
    </row>
    <row r="84" spans="1:50" s="59" customFormat="1" ht="15.75" customHeight="1">
      <c r="A84" s="159"/>
      <c r="B84" s="158">
        <v>1717</v>
      </c>
      <c r="C84" s="158" t="s">
        <v>485</v>
      </c>
      <c r="D84" s="217" t="s">
        <v>486</v>
      </c>
      <c r="E84" s="144"/>
      <c r="F84" s="145">
        <f>CEILING(H84*1.06,0.05)</f>
        <v>66</v>
      </c>
      <c r="G84" s="146">
        <f t="shared" si="45"/>
        <v>79.2</v>
      </c>
      <c r="H84" s="89">
        <v>62.25</v>
      </c>
      <c r="I84" s="164">
        <f t="shared" si="87"/>
        <v>74.7</v>
      </c>
      <c r="J84" s="146">
        <f t="shared" si="82"/>
        <v>106.95</v>
      </c>
      <c r="K84" s="145">
        <f t="shared" si="46"/>
        <v>100.85000000000001</v>
      </c>
      <c r="L84" s="148">
        <f t="shared" si="47"/>
        <v>1.0602409638554218</v>
      </c>
      <c r="M84" s="149">
        <f t="shared" si="48"/>
        <v>68</v>
      </c>
      <c r="N84" s="150">
        <f t="shared" si="49"/>
        <v>81.6</v>
      </c>
      <c r="O84" s="89">
        <f t="shared" si="50"/>
        <v>68.7</v>
      </c>
      <c r="P84" s="89">
        <f t="shared" si="86"/>
        <v>82.44</v>
      </c>
      <c r="Q84" s="134">
        <f t="shared" si="51"/>
        <v>1.0102941176470588</v>
      </c>
      <c r="R84" s="90">
        <f t="shared" si="52"/>
        <v>70.05</v>
      </c>
      <c r="S84" s="135">
        <f t="shared" si="53"/>
        <v>84.05999999999999</v>
      </c>
      <c r="T84" s="134">
        <f t="shared" si="54"/>
        <v>1.0301470588235293</v>
      </c>
      <c r="U84" s="90">
        <f t="shared" si="55"/>
        <v>70.75</v>
      </c>
      <c r="V84" s="91">
        <f t="shared" si="56"/>
        <v>84.89999999999999</v>
      </c>
      <c r="W84" s="134">
        <f t="shared" si="57"/>
        <v>1.0404411764705883</v>
      </c>
      <c r="X84" s="90">
        <f t="shared" si="58"/>
        <v>71.4</v>
      </c>
      <c r="Y84" s="136">
        <f t="shared" si="59"/>
        <v>85.68</v>
      </c>
      <c r="Z84" s="134">
        <f t="shared" si="60"/>
        <v>1.0500000000000003</v>
      </c>
      <c r="AA84" s="90">
        <f t="shared" si="61"/>
        <v>72.10000000000001</v>
      </c>
      <c r="AB84" s="91">
        <f t="shared" si="62"/>
        <v>86.52000000000001</v>
      </c>
      <c r="AC84" s="134">
        <f t="shared" si="63"/>
        <v>1.060294117647059</v>
      </c>
      <c r="AD84" s="90">
        <f t="shared" si="64"/>
        <v>72.8</v>
      </c>
      <c r="AE84" s="91">
        <f t="shared" si="65"/>
        <v>87.36</v>
      </c>
      <c r="AF84" s="134">
        <f t="shared" si="66"/>
        <v>1.0705882352941176</v>
      </c>
      <c r="AG84" s="90">
        <f t="shared" si="67"/>
        <v>73.45</v>
      </c>
      <c r="AH84" s="91">
        <f t="shared" si="83"/>
        <v>88.14</v>
      </c>
      <c r="AI84" s="134">
        <f t="shared" si="68"/>
        <v>1.0801470588235296</v>
      </c>
      <c r="AJ84" s="90">
        <f t="shared" si="69"/>
        <v>74.15</v>
      </c>
      <c r="AK84" s="91">
        <f t="shared" si="84"/>
        <v>88.98</v>
      </c>
      <c r="AL84" s="151">
        <f t="shared" si="70"/>
        <v>1.0904411764705884</v>
      </c>
      <c r="AM84" s="90">
        <f t="shared" si="71"/>
        <v>74.8</v>
      </c>
      <c r="AN84" s="91">
        <f t="shared" si="72"/>
        <v>89.75999999999999</v>
      </c>
      <c r="AO84" s="151">
        <f t="shared" si="73"/>
        <v>1.0999999999999999</v>
      </c>
      <c r="AP84" s="90">
        <f t="shared" si="74"/>
        <v>75.5</v>
      </c>
      <c r="AQ84" s="91">
        <f t="shared" si="75"/>
        <v>90.6</v>
      </c>
      <c r="AR84" s="134">
        <f t="shared" si="76"/>
        <v>1.1102941176470589</v>
      </c>
      <c r="AS84" s="90">
        <f t="shared" si="77"/>
        <v>76.2</v>
      </c>
      <c r="AT84" s="92">
        <f t="shared" si="78"/>
        <v>91.44</v>
      </c>
      <c r="AU84" s="152">
        <f t="shared" si="79"/>
        <v>1.1205882352941177</v>
      </c>
      <c r="AV84" s="90">
        <f t="shared" si="80"/>
        <v>78.2</v>
      </c>
      <c r="AW84" s="93">
        <f t="shared" si="85"/>
        <v>93.84</v>
      </c>
      <c r="AX84" s="153">
        <f t="shared" si="81"/>
        <v>1.1500000000000001</v>
      </c>
    </row>
    <row r="85" spans="1:50" s="59" customFormat="1" ht="15.75" customHeight="1">
      <c r="A85" s="159"/>
      <c r="B85" s="158">
        <v>3329</v>
      </c>
      <c r="C85" s="158" t="s">
        <v>487</v>
      </c>
      <c r="D85" s="217" t="s">
        <v>488</v>
      </c>
      <c r="E85" s="144"/>
      <c r="F85" s="145">
        <v>142.75</v>
      </c>
      <c r="G85" s="146">
        <f t="shared" si="45"/>
        <v>171.29999999999998</v>
      </c>
      <c r="H85" s="89">
        <v>134.75</v>
      </c>
      <c r="I85" s="164">
        <f t="shared" si="87"/>
        <v>161.7</v>
      </c>
      <c r="J85" s="146">
        <f t="shared" si="82"/>
        <v>231.3</v>
      </c>
      <c r="K85" s="145">
        <f t="shared" si="46"/>
        <v>218.3</v>
      </c>
      <c r="L85" s="148">
        <f t="shared" si="47"/>
        <v>1.059369202226345</v>
      </c>
      <c r="M85" s="149">
        <f t="shared" si="48"/>
        <v>147.05</v>
      </c>
      <c r="N85" s="150">
        <f t="shared" si="49"/>
        <v>176.46</v>
      </c>
      <c r="O85" s="89">
        <f t="shared" si="50"/>
        <v>148.55</v>
      </c>
      <c r="P85" s="89">
        <f t="shared" si="86"/>
        <v>178.26000000000002</v>
      </c>
      <c r="Q85" s="134">
        <f t="shared" si="51"/>
        <v>1.0102006120367222</v>
      </c>
      <c r="R85" s="90">
        <f t="shared" si="52"/>
        <v>151.5</v>
      </c>
      <c r="S85" s="135">
        <f t="shared" si="53"/>
        <v>181.79999999999998</v>
      </c>
      <c r="T85" s="134">
        <f t="shared" si="54"/>
        <v>1.0302618157089425</v>
      </c>
      <c r="U85" s="90">
        <f t="shared" si="55"/>
        <v>152.95000000000002</v>
      </c>
      <c r="V85" s="91">
        <f t="shared" si="56"/>
        <v>183.54000000000002</v>
      </c>
      <c r="W85" s="134">
        <f t="shared" si="57"/>
        <v>1.0401224073444408</v>
      </c>
      <c r="X85" s="90">
        <f t="shared" si="58"/>
        <v>154.45000000000002</v>
      </c>
      <c r="Y85" s="136">
        <f t="shared" si="59"/>
        <v>185.34</v>
      </c>
      <c r="Z85" s="134">
        <f t="shared" si="60"/>
        <v>1.0503230193811628</v>
      </c>
      <c r="AA85" s="90">
        <f t="shared" si="61"/>
        <v>155.9</v>
      </c>
      <c r="AB85" s="91">
        <f t="shared" si="62"/>
        <v>187.08</v>
      </c>
      <c r="AC85" s="134">
        <f t="shared" si="63"/>
        <v>1.060183611016661</v>
      </c>
      <c r="AD85" s="90">
        <f t="shared" si="64"/>
        <v>157.35000000000002</v>
      </c>
      <c r="AE85" s="91">
        <f t="shared" si="65"/>
        <v>188.82000000000002</v>
      </c>
      <c r="AF85" s="134">
        <f t="shared" si="66"/>
        <v>1.0700442026521593</v>
      </c>
      <c r="AG85" s="90">
        <f t="shared" si="67"/>
        <v>158.85000000000002</v>
      </c>
      <c r="AH85" s="91">
        <f t="shared" si="83"/>
        <v>190.62000000000003</v>
      </c>
      <c r="AI85" s="134">
        <f t="shared" si="68"/>
        <v>1.0802448146888814</v>
      </c>
      <c r="AJ85" s="90">
        <f t="shared" si="69"/>
        <v>160.3</v>
      </c>
      <c r="AK85" s="91">
        <f t="shared" si="84"/>
        <v>192.36</v>
      </c>
      <c r="AL85" s="151">
        <f t="shared" si="70"/>
        <v>1.0901054063243796</v>
      </c>
      <c r="AM85" s="90">
        <f t="shared" si="71"/>
        <v>161.8</v>
      </c>
      <c r="AN85" s="91">
        <f t="shared" si="72"/>
        <v>194.16</v>
      </c>
      <c r="AO85" s="151">
        <f t="shared" si="73"/>
        <v>1.1003060183611015</v>
      </c>
      <c r="AP85" s="90">
        <f t="shared" si="74"/>
        <v>163.25</v>
      </c>
      <c r="AQ85" s="91">
        <f t="shared" si="75"/>
        <v>195.9</v>
      </c>
      <c r="AR85" s="134">
        <f t="shared" si="76"/>
        <v>1.1101666099965999</v>
      </c>
      <c r="AS85" s="90">
        <f t="shared" si="77"/>
        <v>164.70000000000002</v>
      </c>
      <c r="AT85" s="92">
        <f t="shared" si="78"/>
        <v>197.64000000000001</v>
      </c>
      <c r="AU85" s="152">
        <f t="shared" si="79"/>
        <v>1.120027201632098</v>
      </c>
      <c r="AV85" s="90">
        <f t="shared" si="80"/>
        <v>169.15</v>
      </c>
      <c r="AW85" s="93">
        <f t="shared" si="85"/>
        <v>202.98</v>
      </c>
      <c r="AX85" s="153">
        <f t="shared" si="81"/>
        <v>1.1502890173410403</v>
      </c>
    </row>
    <row r="86" spans="1:50" s="59" customFormat="1" ht="15.75" customHeight="1">
      <c r="A86" s="159"/>
      <c r="B86" s="158">
        <v>1718</v>
      </c>
      <c r="C86" s="158" t="s">
        <v>489</v>
      </c>
      <c r="D86" s="217" t="s">
        <v>490</v>
      </c>
      <c r="E86" s="144"/>
      <c r="F86" s="145">
        <v>196.75</v>
      </c>
      <c r="G86" s="146">
        <f t="shared" si="45"/>
        <v>236.1</v>
      </c>
      <c r="H86" s="89">
        <v>185.75</v>
      </c>
      <c r="I86" s="164">
        <f t="shared" si="87"/>
        <v>222.9</v>
      </c>
      <c r="J86" s="146">
        <f t="shared" si="82"/>
        <v>318.75</v>
      </c>
      <c r="K86" s="145">
        <f t="shared" si="46"/>
        <v>300.95</v>
      </c>
      <c r="L86" s="148">
        <f t="shared" si="47"/>
        <v>1.0592193808882906</v>
      </c>
      <c r="M86" s="149">
        <f t="shared" si="48"/>
        <v>202.70000000000002</v>
      </c>
      <c r="N86" s="150">
        <f t="shared" si="49"/>
        <v>243.24</v>
      </c>
      <c r="O86" s="89">
        <f t="shared" si="50"/>
        <v>204.75</v>
      </c>
      <c r="P86" s="89">
        <f t="shared" si="86"/>
        <v>245.7</v>
      </c>
      <c r="Q86" s="134">
        <f t="shared" si="51"/>
        <v>1.0101134681795756</v>
      </c>
      <c r="R86" s="90">
        <f t="shared" si="52"/>
        <v>208.8</v>
      </c>
      <c r="S86" s="135">
        <f t="shared" si="53"/>
        <v>250.56</v>
      </c>
      <c r="T86" s="134">
        <f t="shared" si="54"/>
        <v>1.0300937345831278</v>
      </c>
      <c r="U86" s="90">
        <f t="shared" si="55"/>
        <v>210.85000000000002</v>
      </c>
      <c r="V86" s="91">
        <f t="shared" si="56"/>
        <v>253.02</v>
      </c>
      <c r="W86" s="134">
        <f t="shared" si="57"/>
        <v>1.0402072027627034</v>
      </c>
      <c r="X86" s="90">
        <f t="shared" si="58"/>
        <v>212.85000000000002</v>
      </c>
      <c r="Y86" s="136">
        <f t="shared" si="59"/>
        <v>255.42000000000002</v>
      </c>
      <c r="Z86" s="134">
        <f t="shared" si="60"/>
        <v>1.0500740009866798</v>
      </c>
      <c r="AA86" s="90">
        <f t="shared" si="61"/>
        <v>214.9</v>
      </c>
      <c r="AB86" s="91">
        <f t="shared" si="62"/>
        <v>257.88</v>
      </c>
      <c r="AC86" s="134">
        <f t="shared" si="63"/>
        <v>1.0601874691662554</v>
      </c>
      <c r="AD86" s="90">
        <f t="shared" si="64"/>
        <v>216.9</v>
      </c>
      <c r="AE86" s="91">
        <f t="shared" si="65"/>
        <v>260.28</v>
      </c>
      <c r="AF86" s="134">
        <f t="shared" si="66"/>
        <v>1.0700542673902318</v>
      </c>
      <c r="AG86" s="90">
        <f t="shared" si="67"/>
        <v>218.95000000000002</v>
      </c>
      <c r="AH86" s="91">
        <f t="shared" si="83"/>
        <v>262.74</v>
      </c>
      <c r="AI86" s="134">
        <f t="shared" si="68"/>
        <v>1.0801677355698076</v>
      </c>
      <c r="AJ86" s="90">
        <f t="shared" si="69"/>
        <v>220.95000000000002</v>
      </c>
      <c r="AK86" s="91">
        <f t="shared" si="84"/>
        <v>265.14</v>
      </c>
      <c r="AL86" s="151">
        <f t="shared" si="70"/>
        <v>1.0900345337937838</v>
      </c>
      <c r="AM86" s="90">
        <f t="shared" si="71"/>
        <v>223</v>
      </c>
      <c r="AN86" s="91">
        <f t="shared" si="72"/>
        <v>267.59999999999997</v>
      </c>
      <c r="AO86" s="151">
        <f t="shared" si="73"/>
        <v>1.1001480019733594</v>
      </c>
      <c r="AP86" s="90">
        <f t="shared" si="74"/>
        <v>225</v>
      </c>
      <c r="AQ86" s="91">
        <f t="shared" si="75"/>
        <v>270</v>
      </c>
      <c r="AR86" s="134">
        <f t="shared" si="76"/>
        <v>1.110014800197336</v>
      </c>
      <c r="AS86" s="90">
        <f t="shared" si="77"/>
        <v>227.05</v>
      </c>
      <c r="AT86" s="92">
        <f t="shared" si="78"/>
        <v>272.46</v>
      </c>
      <c r="AU86" s="152">
        <f t="shared" si="79"/>
        <v>1.1201282683769116</v>
      </c>
      <c r="AV86" s="90">
        <f t="shared" si="80"/>
        <v>233.15</v>
      </c>
      <c r="AW86" s="93">
        <f t="shared" si="85"/>
        <v>279.78</v>
      </c>
      <c r="AX86" s="153">
        <f t="shared" si="81"/>
        <v>1.1502220029600394</v>
      </c>
    </row>
    <row r="87" spans="1:50" s="59" customFormat="1" ht="15.75" customHeight="1">
      <c r="A87" s="159"/>
      <c r="B87" s="158">
        <v>13123</v>
      </c>
      <c r="C87" s="158" t="s">
        <v>491</v>
      </c>
      <c r="D87" s="217" t="s">
        <v>492</v>
      </c>
      <c r="E87" s="144"/>
      <c r="F87" s="145">
        <v>89.75</v>
      </c>
      <c r="G87" s="146">
        <f t="shared" si="45"/>
        <v>107.7</v>
      </c>
      <c r="H87" s="89">
        <v>84.75</v>
      </c>
      <c r="I87" s="164">
        <f t="shared" si="87"/>
        <v>101.7</v>
      </c>
      <c r="J87" s="146">
        <f t="shared" si="82"/>
        <v>145.4</v>
      </c>
      <c r="K87" s="145">
        <f t="shared" si="46"/>
        <v>137.3</v>
      </c>
      <c r="L87" s="148">
        <f t="shared" si="47"/>
        <v>1.0589970501474926</v>
      </c>
      <c r="M87" s="149">
        <f t="shared" si="48"/>
        <v>92.45</v>
      </c>
      <c r="N87" s="150">
        <f t="shared" si="49"/>
        <v>110.94</v>
      </c>
      <c r="O87" s="89">
        <f t="shared" si="50"/>
        <v>93.4</v>
      </c>
      <c r="P87" s="89">
        <f t="shared" si="86"/>
        <v>112.08</v>
      </c>
      <c r="Q87" s="134">
        <f t="shared" si="51"/>
        <v>1.010275824770146</v>
      </c>
      <c r="R87" s="90">
        <f t="shared" si="52"/>
        <v>95.25</v>
      </c>
      <c r="S87" s="135">
        <f t="shared" si="53"/>
        <v>114.3</v>
      </c>
      <c r="T87" s="134">
        <f t="shared" si="54"/>
        <v>1.030286641427799</v>
      </c>
      <c r="U87" s="90">
        <f t="shared" si="55"/>
        <v>96.15</v>
      </c>
      <c r="V87" s="91">
        <f t="shared" si="56"/>
        <v>115.38</v>
      </c>
      <c r="W87" s="134">
        <f t="shared" si="57"/>
        <v>1.0400216333153056</v>
      </c>
      <c r="X87" s="90">
        <f t="shared" si="58"/>
        <v>97.10000000000001</v>
      </c>
      <c r="Y87" s="136">
        <f t="shared" si="59"/>
        <v>116.52000000000001</v>
      </c>
      <c r="Z87" s="134">
        <f t="shared" si="60"/>
        <v>1.0502974580854516</v>
      </c>
      <c r="AA87" s="90">
        <f t="shared" si="61"/>
        <v>98</v>
      </c>
      <c r="AB87" s="91">
        <f t="shared" si="62"/>
        <v>117.6</v>
      </c>
      <c r="AC87" s="134">
        <f t="shared" si="63"/>
        <v>1.0600324499729583</v>
      </c>
      <c r="AD87" s="90">
        <f t="shared" si="64"/>
        <v>98.95</v>
      </c>
      <c r="AE87" s="91">
        <f t="shared" si="65"/>
        <v>118.74</v>
      </c>
      <c r="AF87" s="134">
        <f t="shared" si="66"/>
        <v>1.0703082747431043</v>
      </c>
      <c r="AG87" s="90">
        <f t="shared" si="67"/>
        <v>99.85000000000001</v>
      </c>
      <c r="AH87" s="91">
        <f t="shared" si="83"/>
        <v>119.82000000000001</v>
      </c>
      <c r="AI87" s="134">
        <f t="shared" si="68"/>
        <v>1.0800432666306112</v>
      </c>
      <c r="AJ87" s="90">
        <f t="shared" si="69"/>
        <v>100.80000000000001</v>
      </c>
      <c r="AK87" s="91">
        <f t="shared" si="84"/>
        <v>120.96000000000001</v>
      </c>
      <c r="AL87" s="151">
        <f t="shared" si="70"/>
        <v>1.0903190914007572</v>
      </c>
      <c r="AM87" s="90">
        <f t="shared" si="71"/>
        <v>101.7</v>
      </c>
      <c r="AN87" s="91">
        <f t="shared" si="72"/>
        <v>122.03999999999999</v>
      </c>
      <c r="AO87" s="151">
        <f t="shared" si="73"/>
        <v>1.100054083288264</v>
      </c>
      <c r="AP87" s="90">
        <f t="shared" si="74"/>
        <v>102.65</v>
      </c>
      <c r="AQ87" s="91">
        <f t="shared" si="75"/>
        <v>123.18</v>
      </c>
      <c r="AR87" s="134">
        <f t="shared" si="76"/>
        <v>1.1103299080584101</v>
      </c>
      <c r="AS87" s="90">
        <f t="shared" si="77"/>
        <v>103.55000000000001</v>
      </c>
      <c r="AT87" s="92">
        <f t="shared" si="78"/>
        <v>124.26</v>
      </c>
      <c r="AU87" s="152">
        <f t="shared" si="79"/>
        <v>1.1200648999459168</v>
      </c>
      <c r="AV87" s="90">
        <f t="shared" si="80"/>
        <v>106.35000000000001</v>
      </c>
      <c r="AW87" s="93">
        <f t="shared" si="85"/>
        <v>127.62</v>
      </c>
      <c r="AX87" s="153">
        <f t="shared" si="81"/>
        <v>1.1503515413737155</v>
      </c>
    </row>
    <row r="88" spans="1:50" s="59" customFormat="1" ht="15.75" customHeight="1">
      <c r="A88" s="159"/>
      <c r="B88" s="158">
        <v>10257</v>
      </c>
      <c r="C88" s="158" t="s">
        <v>493</v>
      </c>
      <c r="D88" s="217" t="s">
        <v>494</v>
      </c>
      <c r="E88" s="144"/>
      <c r="F88" s="145">
        <f>CEILING(H88*1.06,0.05)</f>
        <v>70.5</v>
      </c>
      <c r="G88" s="146">
        <f t="shared" si="45"/>
        <v>84.6</v>
      </c>
      <c r="H88" s="89">
        <v>66.5</v>
      </c>
      <c r="I88" s="164">
        <f t="shared" si="87"/>
        <v>79.8</v>
      </c>
      <c r="J88" s="146">
        <f t="shared" si="82"/>
        <v>114.25</v>
      </c>
      <c r="K88" s="145">
        <f t="shared" si="46"/>
        <v>107.75</v>
      </c>
      <c r="L88" s="148">
        <f t="shared" si="47"/>
        <v>1.0601503759398496</v>
      </c>
      <c r="M88" s="149">
        <f t="shared" si="48"/>
        <v>72.65</v>
      </c>
      <c r="N88" s="150">
        <f t="shared" si="49"/>
        <v>87.18</v>
      </c>
      <c r="O88" s="89">
        <f t="shared" si="50"/>
        <v>73.4</v>
      </c>
      <c r="P88" s="89">
        <f t="shared" si="86"/>
        <v>88.08</v>
      </c>
      <c r="Q88" s="134">
        <f t="shared" si="51"/>
        <v>1.0103234686854783</v>
      </c>
      <c r="R88" s="90">
        <f t="shared" si="52"/>
        <v>74.85000000000001</v>
      </c>
      <c r="S88" s="135">
        <f t="shared" si="53"/>
        <v>89.82000000000001</v>
      </c>
      <c r="T88" s="134">
        <f t="shared" si="54"/>
        <v>1.0302821748107365</v>
      </c>
      <c r="U88" s="90">
        <f t="shared" si="55"/>
        <v>75.60000000000001</v>
      </c>
      <c r="V88" s="91">
        <f t="shared" si="56"/>
        <v>90.72000000000001</v>
      </c>
      <c r="W88" s="134">
        <f t="shared" si="57"/>
        <v>1.0406056434962148</v>
      </c>
      <c r="X88" s="90">
        <f t="shared" si="58"/>
        <v>76.3</v>
      </c>
      <c r="Y88" s="136">
        <f t="shared" si="59"/>
        <v>91.55999999999999</v>
      </c>
      <c r="Z88" s="134">
        <f t="shared" si="60"/>
        <v>1.0502408809359942</v>
      </c>
      <c r="AA88" s="90">
        <f t="shared" si="61"/>
        <v>77.05000000000001</v>
      </c>
      <c r="AB88" s="91">
        <f t="shared" si="62"/>
        <v>92.46000000000001</v>
      </c>
      <c r="AC88" s="134">
        <f t="shared" si="63"/>
        <v>1.0605643496214727</v>
      </c>
      <c r="AD88" s="90">
        <f t="shared" si="64"/>
        <v>77.75</v>
      </c>
      <c r="AE88" s="91">
        <f t="shared" si="65"/>
        <v>93.3</v>
      </c>
      <c r="AF88" s="134">
        <f t="shared" si="66"/>
        <v>1.0701995870612524</v>
      </c>
      <c r="AG88" s="90">
        <f t="shared" si="67"/>
        <v>78.5</v>
      </c>
      <c r="AH88" s="91">
        <f t="shared" si="83"/>
        <v>94.2</v>
      </c>
      <c r="AI88" s="134">
        <f t="shared" si="68"/>
        <v>1.080523055746731</v>
      </c>
      <c r="AJ88" s="90">
        <f t="shared" si="69"/>
        <v>79.2</v>
      </c>
      <c r="AK88" s="91">
        <f t="shared" si="84"/>
        <v>95.04</v>
      </c>
      <c r="AL88" s="151">
        <f t="shared" si="70"/>
        <v>1.0901582931865106</v>
      </c>
      <c r="AM88" s="90">
        <f t="shared" si="71"/>
        <v>79.95</v>
      </c>
      <c r="AN88" s="91">
        <f t="shared" si="72"/>
        <v>95.94</v>
      </c>
      <c r="AO88" s="151">
        <f t="shared" si="73"/>
        <v>1.1004817618719889</v>
      </c>
      <c r="AP88" s="90">
        <f t="shared" si="74"/>
        <v>80.65</v>
      </c>
      <c r="AQ88" s="91">
        <f t="shared" si="75"/>
        <v>96.78</v>
      </c>
      <c r="AR88" s="134">
        <f t="shared" si="76"/>
        <v>1.1101169993117688</v>
      </c>
      <c r="AS88" s="90">
        <f t="shared" si="77"/>
        <v>81.4</v>
      </c>
      <c r="AT88" s="92">
        <f t="shared" si="78"/>
        <v>97.68</v>
      </c>
      <c r="AU88" s="152">
        <f t="shared" si="79"/>
        <v>1.120440467997247</v>
      </c>
      <c r="AV88" s="90">
        <f t="shared" si="80"/>
        <v>83.55000000000001</v>
      </c>
      <c r="AW88" s="93">
        <f t="shared" si="85"/>
        <v>100.26</v>
      </c>
      <c r="AX88" s="153">
        <f t="shared" si="81"/>
        <v>1.150034411562285</v>
      </c>
    </row>
    <row r="89" spans="1:50" s="59" customFormat="1" ht="15.75" customHeight="1">
      <c r="A89" s="159"/>
      <c r="B89" s="158">
        <v>1431</v>
      </c>
      <c r="C89" s="158"/>
      <c r="D89" s="217" t="s">
        <v>495</v>
      </c>
      <c r="E89" s="144"/>
      <c r="F89" s="145">
        <v>19</v>
      </c>
      <c r="G89" s="146">
        <f t="shared" si="45"/>
        <v>22.8</v>
      </c>
      <c r="H89" s="89">
        <v>18</v>
      </c>
      <c r="I89" s="164">
        <f t="shared" si="87"/>
        <v>21.599999999999998</v>
      </c>
      <c r="J89" s="146">
        <f t="shared" si="82"/>
        <v>30.8</v>
      </c>
      <c r="K89" s="145">
        <f t="shared" si="46"/>
        <v>29.200000000000003</v>
      </c>
      <c r="L89" s="148">
        <f t="shared" si="47"/>
        <v>1.0555555555555558</v>
      </c>
      <c r="M89" s="149">
        <f t="shared" si="48"/>
        <v>19.6</v>
      </c>
      <c r="N89" s="150">
        <f t="shared" si="49"/>
        <v>23.52</v>
      </c>
      <c r="O89" s="89">
        <f t="shared" si="50"/>
        <v>19.8</v>
      </c>
      <c r="P89" s="89">
        <f t="shared" si="86"/>
        <v>23.76</v>
      </c>
      <c r="Q89" s="134">
        <f t="shared" si="51"/>
        <v>1.0102040816326532</v>
      </c>
      <c r="R89" s="90">
        <f t="shared" si="52"/>
        <v>20.200000000000003</v>
      </c>
      <c r="S89" s="135">
        <f t="shared" si="53"/>
        <v>24.240000000000002</v>
      </c>
      <c r="T89" s="134">
        <f t="shared" si="54"/>
        <v>1.0306122448979593</v>
      </c>
      <c r="U89" s="90">
        <f t="shared" si="55"/>
        <v>20.400000000000002</v>
      </c>
      <c r="V89" s="91">
        <f t="shared" si="56"/>
        <v>24.48</v>
      </c>
      <c r="W89" s="134">
        <f t="shared" si="57"/>
        <v>1.0408163265306123</v>
      </c>
      <c r="X89" s="90">
        <f t="shared" si="58"/>
        <v>20.6</v>
      </c>
      <c r="Y89" s="136">
        <f t="shared" si="59"/>
        <v>24.720000000000002</v>
      </c>
      <c r="Z89" s="134">
        <f t="shared" si="60"/>
        <v>1.0510204081632655</v>
      </c>
      <c r="AA89" s="90">
        <f t="shared" si="61"/>
        <v>20.8</v>
      </c>
      <c r="AB89" s="91">
        <f t="shared" si="62"/>
        <v>24.96</v>
      </c>
      <c r="AC89" s="134">
        <f t="shared" si="63"/>
        <v>1.0612244897959184</v>
      </c>
      <c r="AD89" s="90">
        <f t="shared" si="64"/>
        <v>21</v>
      </c>
      <c r="AE89" s="91">
        <f t="shared" si="65"/>
        <v>25.2</v>
      </c>
      <c r="AF89" s="134">
        <f t="shared" si="66"/>
        <v>1.0714285714285714</v>
      </c>
      <c r="AG89" s="90">
        <f t="shared" si="67"/>
        <v>21.200000000000003</v>
      </c>
      <c r="AH89" s="91">
        <f t="shared" si="83"/>
        <v>25.44</v>
      </c>
      <c r="AI89" s="134">
        <f t="shared" si="68"/>
        <v>1.0816326530612246</v>
      </c>
      <c r="AJ89" s="90">
        <f t="shared" si="69"/>
        <v>21.400000000000002</v>
      </c>
      <c r="AK89" s="91">
        <f t="shared" si="84"/>
        <v>25.680000000000003</v>
      </c>
      <c r="AL89" s="151">
        <f t="shared" si="70"/>
        <v>1.0918367346938778</v>
      </c>
      <c r="AM89" s="90">
        <f t="shared" si="71"/>
        <v>21.6</v>
      </c>
      <c r="AN89" s="91">
        <f t="shared" si="72"/>
        <v>25.92</v>
      </c>
      <c r="AO89" s="151">
        <f t="shared" si="73"/>
        <v>1.1020408163265307</v>
      </c>
      <c r="AP89" s="90">
        <f t="shared" si="74"/>
        <v>21.8</v>
      </c>
      <c r="AQ89" s="91">
        <f t="shared" si="75"/>
        <v>26.16</v>
      </c>
      <c r="AR89" s="134">
        <f t="shared" si="76"/>
        <v>1.1122448979591837</v>
      </c>
      <c r="AS89" s="90">
        <f t="shared" si="77"/>
        <v>22</v>
      </c>
      <c r="AT89" s="92">
        <f t="shared" si="78"/>
        <v>26.4</v>
      </c>
      <c r="AU89" s="152">
        <f t="shared" si="79"/>
        <v>1.1224489795918366</v>
      </c>
      <c r="AV89" s="90">
        <f t="shared" si="80"/>
        <v>22.55</v>
      </c>
      <c r="AW89" s="93">
        <f t="shared" si="85"/>
        <v>27.06</v>
      </c>
      <c r="AX89" s="153">
        <f t="shared" si="81"/>
        <v>1.1505102040816326</v>
      </c>
    </row>
    <row r="90" spans="1:50" s="59" customFormat="1" ht="15.75" customHeight="1">
      <c r="A90" s="159"/>
      <c r="B90" s="158">
        <v>1432</v>
      </c>
      <c r="C90" s="158" t="s">
        <v>496</v>
      </c>
      <c r="D90" s="217" t="s">
        <v>497</v>
      </c>
      <c r="E90" s="144"/>
      <c r="F90" s="145">
        <f>CEILING(H90*1.06,0.05)</f>
        <v>30.75</v>
      </c>
      <c r="G90" s="146">
        <f t="shared" si="45"/>
        <v>36.9</v>
      </c>
      <c r="H90" s="89">
        <v>29</v>
      </c>
      <c r="I90" s="164">
        <f t="shared" si="87"/>
        <v>34.8</v>
      </c>
      <c r="J90" s="146">
        <f t="shared" si="82"/>
        <v>49.85</v>
      </c>
      <c r="K90" s="145">
        <f t="shared" si="46"/>
        <v>47</v>
      </c>
      <c r="L90" s="148">
        <f t="shared" si="47"/>
        <v>1.0603448275862069</v>
      </c>
      <c r="M90" s="149">
        <f t="shared" si="48"/>
        <v>31.700000000000003</v>
      </c>
      <c r="N90" s="150">
        <f t="shared" si="49"/>
        <v>38.04</v>
      </c>
      <c r="O90" s="89">
        <f t="shared" si="50"/>
        <v>32.050000000000004</v>
      </c>
      <c r="P90" s="89">
        <f t="shared" si="86"/>
        <v>38.46</v>
      </c>
      <c r="Q90" s="134">
        <f t="shared" si="51"/>
        <v>1.0110410094637226</v>
      </c>
      <c r="R90" s="90">
        <f t="shared" si="52"/>
        <v>32.7</v>
      </c>
      <c r="S90" s="135">
        <f t="shared" si="53"/>
        <v>39.24</v>
      </c>
      <c r="T90" s="134">
        <f t="shared" si="54"/>
        <v>1.0315457413249212</v>
      </c>
      <c r="U90" s="90">
        <f t="shared" si="55"/>
        <v>33</v>
      </c>
      <c r="V90" s="91">
        <f t="shared" si="56"/>
        <v>39.6</v>
      </c>
      <c r="W90" s="134">
        <f t="shared" si="57"/>
        <v>1.0410094637223974</v>
      </c>
      <c r="X90" s="90">
        <f t="shared" si="58"/>
        <v>33.300000000000004</v>
      </c>
      <c r="Y90" s="136">
        <f t="shared" si="59"/>
        <v>39.96</v>
      </c>
      <c r="Z90" s="134">
        <f t="shared" si="60"/>
        <v>1.050473186119874</v>
      </c>
      <c r="AA90" s="90">
        <f t="shared" si="61"/>
        <v>33.65</v>
      </c>
      <c r="AB90" s="91">
        <f t="shared" si="62"/>
        <v>40.379999999999995</v>
      </c>
      <c r="AC90" s="134">
        <f t="shared" si="63"/>
        <v>1.061514195583596</v>
      </c>
      <c r="AD90" s="90">
        <f t="shared" si="64"/>
        <v>33.95</v>
      </c>
      <c r="AE90" s="91">
        <f t="shared" si="65"/>
        <v>40.74</v>
      </c>
      <c r="AF90" s="134">
        <f t="shared" si="66"/>
        <v>1.0709779179810726</v>
      </c>
      <c r="AG90" s="90">
        <f t="shared" si="67"/>
        <v>34.25</v>
      </c>
      <c r="AH90" s="91">
        <f t="shared" si="83"/>
        <v>41.1</v>
      </c>
      <c r="AI90" s="134">
        <f t="shared" si="68"/>
        <v>1.080441640378549</v>
      </c>
      <c r="AJ90" s="90">
        <f t="shared" si="69"/>
        <v>34.6</v>
      </c>
      <c r="AK90" s="91">
        <f t="shared" si="84"/>
        <v>41.52</v>
      </c>
      <c r="AL90" s="151">
        <f t="shared" si="70"/>
        <v>1.0914826498422714</v>
      </c>
      <c r="AM90" s="90">
        <f t="shared" si="71"/>
        <v>34.9</v>
      </c>
      <c r="AN90" s="91">
        <f t="shared" si="72"/>
        <v>41.879999999999995</v>
      </c>
      <c r="AO90" s="151">
        <f t="shared" si="73"/>
        <v>1.1009463722397475</v>
      </c>
      <c r="AP90" s="90">
        <f t="shared" si="74"/>
        <v>35.2</v>
      </c>
      <c r="AQ90" s="91">
        <f t="shared" si="75"/>
        <v>42.24</v>
      </c>
      <c r="AR90" s="134">
        <f t="shared" si="76"/>
        <v>1.110410094637224</v>
      </c>
      <c r="AS90" s="90">
        <f t="shared" si="77"/>
        <v>35.550000000000004</v>
      </c>
      <c r="AT90" s="92">
        <f t="shared" si="78"/>
        <v>42.660000000000004</v>
      </c>
      <c r="AU90" s="152">
        <f t="shared" si="79"/>
        <v>1.1214511041009465</v>
      </c>
      <c r="AV90" s="90">
        <f t="shared" si="80"/>
        <v>36.5</v>
      </c>
      <c r="AW90" s="93">
        <f t="shared" si="85"/>
        <v>43.8</v>
      </c>
      <c r="AX90" s="153">
        <f t="shared" si="81"/>
        <v>1.1514195583596214</v>
      </c>
    </row>
    <row r="91" spans="1:50" s="59" customFormat="1" ht="15.75" customHeight="1">
      <c r="A91" s="159"/>
      <c r="B91" s="158">
        <v>1433</v>
      </c>
      <c r="C91" s="158" t="s">
        <v>498</v>
      </c>
      <c r="D91" s="217" t="s">
        <v>499</v>
      </c>
      <c r="E91" s="144"/>
      <c r="F91" s="145">
        <v>63</v>
      </c>
      <c r="G91" s="146">
        <f t="shared" si="45"/>
        <v>75.6</v>
      </c>
      <c r="H91" s="89">
        <v>59.5</v>
      </c>
      <c r="I91" s="164">
        <f t="shared" si="87"/>
        <v>71.39999999999999</v>
      </c>
      <c r="J91" s="146">
        <f t="shared" si="82"/>
        <v>102.10000000000001</v>
      </c>
      <c r="K91" s="145">
        <f t="shared" si="46"/>
        <v>96.4</v>
      </c>
      <c r="L91" s="148">
        <f t="shared" si="47"/>
        <v>1.0588235294117647</v>
      </c>
      <c r="M91" s="149">
        <f t="shared" si="48"/>
        <v>64.9</v>
      </c>
      <c r="N91" s="150">
        <f t="shared" si="49"/>
        <v>77.88000000000001</v>
      </c>
      <c r="O91" s="89">
        <f t="shared" si="50"/>
        <v>65.55</v>
      </c>
      <c r="P91" s="89">
        <f t="shared" si="86"/>
        <v>78.66</v>
      </c>
      <c r="Q91" s="134">
        <f t="shared" si="51"/>
        <v>1.0100154083204929</v>
      </c>
      <c r="R91" s="90">
        <f t="shared" si="52"/>
        <v>66.85000000000001</v>
      </c>
      <c r="S91" s="135">
        <f t="shared" si="53"/>
        <v>80.22000000000001</v>
      </c>
      <c r="T91" s="134">
        <f t="shared" si="54"/>
        <v>1.0300462249614792</v>
      </c>
      <c r="U91" s="90">
        <f t="shared" si="55"/>
        <v>67.5</v>
      </c>
      <c r="V91" s="91">
        <f t="shared" si="56"/>
        <v>81</v>
      </c>
      <c r="W91" s="134">
        <f t="shared" si="57"/>
        <v>1.040061633281972</v>
      </c>
      <c r="X91" s="90">
        <f t="shared" si="58"/>
        <v>68.15</v>
      </c>
      <c r="Y91" s="136">
        <f t="shared" si="59"/>
        <v>81.78</v>
      </c>
      <c r="Z91" s="134">
        <f t="shared" si="60"/>
        <v>1.0500770416024652</v>
      </c>
      <c r="AA91" s="90">
        <f t="shared" si="61"/>
        <v>68.8</v>
      </c>
      <c r="AB91" s="91">
        <f t="shared" si="62"/>
        <v>82.55999999999999</v>
      </c>
      <c r="AC91" s="134">
        <f t="shared" si="63"/>
        <v>1.060092449922958</v>
      </c>
      <c r="AD91" s="90">
        <f t="shared" si="64"/>
        <v>69.45</v>
      </c>
      <c r="AE91" s="91">
        <f t="shared" si="65"/>
        <v>83.34</v>
      </c>
      <c r="AF91" s="134">
        <f t="shared" si="66"/>
        <v>1.0701078582434513</v>
      </c>
      <c r="AG91" s="90">
        <f t="shared" si="67"/>
        <v>70.10000000000001</v>
      </c>
      <c r="AH91" s="91">
        <f t="shared" si="83"/>
        <v>84.12</v>
      </c>
      <c r="AI91" s="134">
        <f t="shared" si="68"/>
        <v>1.0801232665639444</v>
      </c>
      <c r="AJ91" s="90">
        <f t="shared" si="69"/>
        <v>70.75</v>
      </c>
      <c r="AK91" s="91">
        <f t="shared" si="84"/>
        <v>84.89999999999999</v>
      </c>
      <c r="AL91" s="151">
        <f t="shared" si="70"/>
        <v>1.0901386748844373</v>
      </c>
      <c r="AM91" s="90">
        <f t="shared" si="71"/>
        <v>71.4</v>
      </c>
      <c r="AN91" s="91">
        <f t="shared" si="72"/>
        <v>85.68</v>
      </c>
      <c r="AO91" s="151">
        <f t="shared" si="73"/>
        <v>1.1001540832049306</v>
      </c>
      <c r="AP91" s="90">
        <f t="shared" si="74"/>
        <v>72.05</v>
      </c>
      <c r="AQ91" s="91">
        <f t="shared" si="75"/>
        <v>86.46</v>
      </c>
      <c r="AR91" s="134">
        <f t="shared" si="76"/>
        <v>1.1101694915254234</v>
      </c>
      <c r="AS91" s="90">
        <f t="shared" si="77"/>
        <v>72.7</v>
      </c>
      <c r="AT91" s="92">
        <f t="shared" si="78"/>
        <v>87.24</v>
      </c>
      <c r="AU91" s="152">
        <f t="shared" si="79"/>
        <v>1.1201848998459165</v>
      </c>
      <c r="AV91" s="90">
        <f t="shared" si="80"/>
        <v>74.65</v>
      </c>
      <c r="AW91" s="93">
        <f t="shared" si="85"/>
        <v>89.58</v>
      </c>
      <c r="AX91" s="153">
        <f t="shared" si="81"/>
        <v>1.1502311248073958</v>
      </c>
    </row>
    <row r="92" spans="1:50" ht="15.75" customHeight="1">
      <c r="A92" s="157"/>
      <c r="B92" s="85">
        <v>13180</v>
      </c>
      <c r="C92" s="85" t="s">
        <v>500</v>
      </c>
      <c r="D92" s="220" t="s">
        <v>501</v>
      </c>
      <c r="E92" s="144"/>
      <c r="F92" s="145">
        <f>CEILING(H92*1.06,0.05)</f>
        <v>44</v>
      </c>
      <c r="G92" s="146">
        <f t="shared" si="45"/>
        <v>52.8</v>
      </c>
      <c r="H92" s="89">
        <v>41.5</v>
      </c>
      <c r="I92" s="164">
        <f t="shared" si="87"/>
        <v>49.8</v>
      </c>
      <c r="J92" s="146">
        <f t="shared" si="82"/>
        <v>71.3</v>
      </c>
      <c r="K92" s="145">
        <f t="shared" si="46"/>
        <v>67.25</v>
      </c>
      <c r="L92" s="148">
        <f t="shared" si="47"/>
        <v>1.0602409638554218</v>
      </c>
      <c r="M92" s="149">
        <f t="shared" si="48"/>
        <v>45.35</v>
      </c>
      <c r="N92" s="150">
        <f t="shared" si="49"/>
        <v>54.42</v>
      </c>
      <c r="O92" s="89">
        <f t="shared" si="50"/>
        <v>45.85</v>
      </c>
      <c r="P92" s="90">
        <f t="shared" si="86"/>
        <v>55.02</v>
      </c>
      <c r="Q92" s="134">
        <f t="shared" si="51"/>
        <v>1.0110253583241455</v>
      </c>
      <c r="R92" s="90">
        <f t="shared" si="52"/>
        <v>46.75</v>
      </c>
      <c r="S92" s="135">
        <f t="shared" si="53"/>
        <v>56.1</v>
      </c>
      <c r="T92" s="134">
        <f t="shared" si="54"/>
        <v>1.0308710033076074</v>
      </c>
      <c r="U92" s="90">
        <f t="shared" si="55"/>
        <v>47.2</v>
      </c>
      <c r="V92" s="91">
        <f t="shared" si="56"/>
        <v>56.64</v>
      </c>
      <c r="W92" s="134">
        <f t="shared" si="57"/>
        <v>1.0407938257993385</v>
      </c>
      <c r="X92" s="90">
        <f t="shared" si="58"/>
        <v>47.650000000000006</v>
      </c>
      <c r="Y92" s="136">
        <f t="shared" si="59"/>
        <v>57.18000000000001</v>
      </c>
      <c r="Z92" s="134">
        <f t="shared" si="60"/>
        <v>1.0507166482910695</v>
      </c>
      <c r="AA92" s="90">
        <f t="shared" si="61"/>
        <v>48.1</v>
      </c>
      <c r="AB92" s="91">
        <f t="shared" si="62"/>
        <v>57.72</v>
      </c>
      <c r="AC92" s="134">
        <f t="shared" si="63"/>
        <v>1.0606394707828004</v>
      </c>
      <c r="AD92" s="90">
        <f t="shared" si="64"/>
        <v>48.550000000000004</v>
      </c>
      <c r="AE92" s="91">
        <f t="shared" si="65"/>
        <v>58.260000000000005</v>
      </c>
      <c r="AF92" s="134">
        <f t="shared" si="66"/>
        <v>1.0705622932745316</v>
      </c>
      <c r="AG92" s="90">
        <f t="shared" si="67"/>
        <v>49</v>
      </c>
      <c r="AH92" s="91">
        <f t="shared" si="83"/>
        <v>58.8</v>
      </c>
      <c r="AI92" s="134">
        <f t="shared" si="68"/>
        <v>1.0804851157662623</v>
      </c>
      <c r="AJ92" s="90">
        <f t="shared" si="69"/>
        <v>49.45</v>
      </c>
      <c r="AK92" s="91">
        <f t="shared" si="84"/>
        <v>59.34</v>
      </c>
      <c r="AL92" s="151">
        <f t="shared" si="70"/>
        <v>1.0904079382579934</v>
      </c>
      <c r="AM92" s="90">
        <f t="shared" si="71"/>
        <v>49.900000000000006</v>
      </c>
      <c r="AN92" s="91">
        <f t="shared" si="72"/>
        <v>59.88</v>
      </c>
      <c r="AO92" s="151">
        <f t="shared" si="73"/>
        <v>1.1003307607497244</v>
      </c>
      <c r="AP92" s="90">
        <f t="shared" si="74"/>
        <v>50.35</v>
      </c>
      <c r="AQ92" s="91">
        <f t="shared" si="75"/>
        <v>60.42</v>
      </c>
      <c r="AR92" s="134">
        <f t="shared" si="76"/>
        <v>1.1102535832414553</v>
      </c>
      <c r="AS92" s="90">
        <f t="shared" si="77"/>
        <v>50.800000000000004</v>
      </c>
      <c r="AT92" s="92">
        <f t="shared" si="78"/>
        <v>60.96</v>
      </c>
      <c r="AU92" s="152">
        <f t="shared" si="79"/>
        <v>1.1201764057331862</v>
      </c>
      <c r="AV92" s="90">
        <f t="shared" si="80"/>
        <v>52.2</v>
      </c>
      <c r="AW92" s="93">
        <f t="shared" si="85"/>
        <v>62.64</v>
      </c>
      <c r="AX92" s="153">
        <f t="shared" si="81"/>
        <v>1.1510474090407938</v>
      </c>
    </row>
    <row r="93" spans="1:50" ht="15.75" customHeight="1">
      <c r="A93" s="157"/>
      <c r="B93" s="85">
        <v>13181</v>
      </c>
      <c r="C93" s="85" t="s">
        <v>502</v>
      </c>
      <c r="D93" s="220" t="s">
        <v>503</v>
      </c>
      <c r="E93" s="144"/>
      <c r="F93" s="145">
        <v>95.25</v>
      </c>
      <c r="G93" s="146">
        <f t="shared" si="45"/>
        <v>114.3</v>
      </c>
      <c r="H93" s="89">
        <v>89.75</v>
      </c>
      <c r="I93" s="164">
        <f t="shared" si="87"/>
        <v>107.7</v>
      </c>
      <c r="J93" s="146">
        <f t="shared" si="82"/>
        <v>154.35000000000002</v>
      </c>
      <c r="K93" s="145">
        <f t="shared" si="46"/>
        <v>145.4</v>
      </c>
      <c r="L93" s="148">
        <f t="shared" si="47"/>
        <v>1.0612813370473537</v>
      </c>
      <c r="M93" s="149">
        <f t="shared" si="48"/>
        <v>98.15</v>
      </c>
      <c r="N93" s="150">
        <f t="shared" si="49"/>
        <v>117.78</v>
      </c>
      <c r="O93" s="89">
        <f t="shared" si="50"/>
        <v>99.15</v>
      </c>
      <c r="P93" s="90">
        <f t="shared" si="86"/>
        <v>118.98</v>
      </c>
      <c r="Q93" s="134">
        <f t="shared" si="51"/>
        <v>1.0101884870096791</v>
      </c>
      <c r="R93" s="90">
        <f t="shared" si="52"/>
        <v>101.10000000000001</v>
      </c>
      <c r="S93" s="135">
        <f t="shared" si="53"/>
        <v>121.32000000000001</v>
      </c>
      <c r="T93" s="134">
        <f t="shared" si="54"/>
        <v>1.0300560366785534</v>
      </c>
      <c r="U93" s="90">
        <f t="shared" si="55"/>
        <v>102.10000000000001</v>
      </c>
      <c r="V93" s="91">
        <f t="shared" si="56"/>
        <v>122.52000000000001</v>
      </c>
      <c r="W93" s="134">
        <f t="shared" si="57"/>
        <v>1.0402445236882323</v>
      </c>
      <c r="X93" s="90">
        <f t="shared" si="58"/>
        <v>103.10000000000001</v>
      </c>
      <c r="Y93" s="136">
        <f t="shared" si="59"/>
        <v>123.72</v>
      </c>
      <c r="Z93" s="134">
        <f t="shared" si="60"/>
        <v>1.0504330106979114</v>
      </c>
      <c r="AA93" s="90">
        <f t="shared" si="61"/>
        <v>104.05000000000001</v>
      </c>
      <c r="AB93" s="91">
        <f t="shared" si="62"/>
        <v>124.86000000000001</v>
      </c>
      <c r="AC93" s="134">
        <f t="shared" si="63"/>
        <v>1.0601120733571066</v>
      </c>
      <c r="AD93" s="90">
        <f t="shared" si="64"/>
        <v>105.05000000000001</v>
      </c>
      <c r="AE93" s="91">
        <f t="shared" si="65"/>
        <v>126.06</v>
      </c>
      <c r="AF93" s="134">
        <f t="shared" si="66"/>
        <v>1.0703005603667854</v>
      </c>
      <c r="AG93" s="90">
        <f t="shared" si="67"/>
        <v>106.05000000000001</v>
      </c>
      <c r="AH93" s="91">
        <f t="shared" si="83"/>
        <v>127.26</v>
      </c>
      <c r="AI93" s="134">
        <f t="shared" si="68"/>
        <v>1.0804890473764646</v>
      </c>
      <c r="AJ93" s="90">
        <f t="shared" si="69"/>
        <v>107</v>
      </c>
      <c r="AK93" s="91">
        <f t="shared" si="84"/>
        <v>128.4</v>
      </c>
      <c r="AL93" s="151">
        <f t="shared" si="70"/>
        <v>1.0901681100356597</v>
      </c>
      <c r="AM93" s="90">
        <f t="shared" si="71"/>
        <v>108</v>
      </c>
      <c r="AN93" s="91">
        <f t="shared" si="72"/>
        <v>129.6</v>
      </c>
      <c r="AO93" s="151">
        <f t="shared" si="73"/>
        <v>1.1003565970453386</v>
      </c>
      <c r="AP93" s="90">
        <f t="shared" si="74"/>
        <v>108.95</v>
      </c>
      <c r="AQ93" s="91">
        <f t="shared" si="75"/>
        <v>130.74</v>
      </c>
      <c r="AR93" s="134">
        <f t="shared" si="76"/>
        <v>1.110035659704534</v>
      </c>
      <c r="AS93" s="90">
        <f t="shared" si="77"/>
        <v>109.95</v>
      </c>
      <c r="AT93" s="92">
        <f t="shared" si="78"/>
        <v>131.94</v>
      </c>
      <c r="AU93" s="152">
        <f t="shared" si="79"/>
        <v>1.1202241467142129</v>
      </c>
      <c r="AV93" s="90">
        <f t="shared" si="80"/>
        <v>112.9</v>
      </c>
      <c r="AW93" s="93">
        <f t="shared" si="85"/>
        <v>135.48</v>
      </c>
      <c r="AX93" s="153">
        <f t="shared" si="81"/>
        <v>1.150280183392766</v>
      </c>
    </row>
    <row r="94" spans="1:50" ht="15.75" customHeight="1">
      <c r="A94" s="157"/>
      <c r="B94" s="85">
        <v>9184</v>
      </c>
      <c r="C94" s="85" t="s">
        <v>504</v>
      </c>
      <c r="D94" s="220" t="s">
        <v>505</v>
      </c>
      <c r="E94" s="144"/>
      <c r="F94" s="145" t="s">
        <v>388</v>
      </c>
      <c r="G94" s="146" t="s">
        <v>388</v>
      </c>
      <c r="H94" s="89" t="s">
        <v>388</v>
      </c>
      <c r="I94" s="164" t="s">
        <v>388</v>
      </c>
      <c r="J94" s="146" t="s">
        <v>388</v>
      </c>
      <c r="K94" s="145" t="s">
        <v>388</v>
      </c>
      <c r="L94" s="148" t="e">
        <f t="shared" si="47"/>
        <v>#VALUE!</v>
      </c>
      <c r="M94" s="149" t="e">
        <f t="shared" si="48"/>
        <v>#VALUE!</v>
      </c>
      <c r="N94" s="150" t="s">
        <v>388</v>
      </c>
      <c r="O94" s="181" t="s">
        <v>388</v>
      </c>
      <c r="P94" s="90" t="s">
        <v>388</v>
      </c>
      <c r="Q94" s="90" t="s">
        <v>388</v>
      </c>
      <c r="R94" s="90" t="s">
        <v>388</v>
      </c>
      <c r="S94" s="89" t="s">
        <v>388</v>
      </c>
      <c r="T94" s="90" t="s">
        <v>388</v>
      </c>
      <c r="U94" s="90" t="s">
        <v>388</v>
      </c>
      <c r="V94" s="90" t="s">
        <v>388</v>
      </c>
      <c r="W94" s="90" t="s">
        <v>388</v>
      </c>
      <c r="X94" s="90" t="s">
        <v>388</v>
      </c>
      <c r="Y94" s="162" t="s">
        <v>388</v>
      </c>
      <c r="Z94" s="90" t="s">
        <v>388</v>
      </c>
      <c r="AA94" s="90" t="s">
        <v>388</v>
      </c>
      <c r="AB94" s="90" t="s">
        <v>388</v>
      </c>
      <c r="AC94" s="90" t="s">
        <v>388</v>
      </c>
      <c r="AD94" s="90" t="s">
        <v>388</v>
      </c>
      <c r="AE94" s="90" t="s">
        <v>388</v>
      </c>
      <c r="AF94" s="90" t="s">
        <v>388</v>
      </c>
      <c r="AG94" s="90" t="s">
        <v>388</v>
      </c>
      <c r="AH94" s="90" t="s">
        <v>388</v>
      </c>
      <c r="AI94" s="90" t="s">
        <v>388</v>
      </c>
      <c r="AJ94" s="90" t="s">
        <v>388</v>
      </c>
      <c r="AK94" s="90" t="s">
        <v>388</v>
      </c>
      <c r="AL94" s="90" t="s">
        <v>388</v>
      </c>
      <c r="AM94" s="90" t="s">
        <v>388</v>
      </c>
      <c r="AN94" s="90" t="s">
        <v>388</v>
      </c>
      <c r="AO94" s="90" t="s">
        <v>388</v>
      </c>
      <c r="AP94" s="90" t="s">
        <v>388</v>
      </c>
      <c r="AQ94" s="90" t="s">
        <v>388</v>
      </c>
      <c r="AR94" s="90" t="s">
        <v>388</v>
      </c>
      <c r="AS94" s="90" t="s">
        <v>388</v>
      </c>
      <c r="AT94" s="90" t="s">
        <v>388</v>
      </c>
      <c r="AU94" s="90" t="s">
        <v>388</v>
      </c>
      <c r="AV94" s="90" t="s">
        <v>388</v>
      </c>
      <c r="AW94" s="90" t="s">
        <v>388</v>
      </c>
      <c r="AX94" s="90" t="s">
        <v>388</v>
      </c>
    </row>
    <row r="95" spans="1:50" ht="15.75" customHeight="1">
      <c r="A95" s="157"/>
      <c r="B95" s="85">
        <v>9183</v>
      </c>
      <c r="C95" s="85" t="s">
        <v>506</v>
      </c>
      <c r="D95" s="220" t="s">
        <v>507</v>
      </c>
      <c r="E95" s="144"/>
      <c r="F95" s="145" t="s">
        <v>388</v>
      </c>
      <c r="G95" s="146" t="s">
        <v>388</v>
      </c>
      <c r="H95" s="89" t="s">
        <v>388</v>
      </c>
      <c r="I95" s="164" t="s">
        <v>388</v>
      </c>
      <c r="J95" s="146" t="s">
        <v>388</v>
      </c>
      <c r="K95" s="145" t="s">
        <v>388</v>
      </c>
      <c r="L95" s="148" t="e">
        <f t="shared" si="47"/>
        <v>#VALUE!</v>
      </c>
      <c r="M95" s="149" t="e">
        <f t="shared" si="48"/>
        <v>#VALUE!</v>
      </c>
      <c r="N95" s="150" t="s">
        <v>388</v>
      </c>
      <c r="O95" s="181" t="s">
        <v>388</v>
      </c>
      <c r="P95" s="90" t="s">
        <v>388</v>
      </c>
      <c r="Q95" s="90" t="s">
        <v>388</v>
      </c>
      <c r="R95" s="90" t="s">
        <v>388</v>
      </c>
      <c r="S95" s="89" t="s">
        <v>388</v>
      </c>
      <c r="T95" s="90" t="s">
        <v>388</v>
      </c>
      <c r="U95" s="90" t="s">
        <v>388</v>
      </c>
      <c r="V95" s="90" t="s">
        <v>388</v>
      </c>
      <c r="W95" s="90" t="s">
        <v>388</v>
      </c>
      <c r="X95" s="90" t="s">
        <v>388</v>
      </c>
      <c r="Y95" s="162" t="s">
        <v>388</v>
      </c>
      <c r="Z95" s="90" t="s">
        <v>388</v>
      </c>
      <c r="AA95" s="90" t="s">
        <v>388</v>
      </c>
      <c r="AB95" s="90" t="s">
        <v>388</v>
      </c>
      <c r="AC95" s="90" t="s">
        <v>388</v>
      </c>
      <c r="AD95" s="90" t="s">
        <v>388</v>
      </c>
      <c r="AE95" s="90" t="s">
        <v>388</v>
      </c>
      <c r="AF95" s="90" t="s">
        <v>388</v>
      </c>
      <c r="AG95" s="90" t="s">
        <v>388</v>
      </c>
      <c r="AH95" s="90" t="s">
        <v>388</v>
      </c>
      <c r="AI95" s="90" t="s">
        <v>388</v>
      </c>
      <c r="AJ95" s="90" t="s">
        <v>388</v>
      </c>
      <c r="AK95" s="90" t="s">
        <v>388</v>
      </c>
      <c r="AL95" s="90" t="s">
        <v>388</v>
      </c>
      <c r="AM95" s="90" t="s">
        <v>388</v>
      </c>
      <c r="AN95" s="90" t="s">
        <v>388</v>
      </c>
      <c r="AO95" s="90" t="s">
        <v>388</v>
      </c>
      <c r="AP95" s="90" t="s">
        <v>388</v>
      </c>
      <c r="AQ95" s="90" t="s">
        <v>388</v>
      </c>
      <c r="AR95" s="90" t="s">
        <v>388</v>
      </c>
      <c r="AS95" s="90" t="s">
        <v>388</v>
      </c>
      <c r="AT95" s="90" t="s">
        <v>388</v>
      </c>
      <c r="AU95" s="90" t="s">
        <v>388</v>
      </c>
      <c r="AV95" s="90" t="s">
        <v>388</v>
      </c>
      <c r="AW95" s="90" t="s">
        <v>388</v>
      </c>
      <c r="AX95" s="90" t="s">
        <v>388</v>
      </c>
    </row>
    <row r="96" spans="1:50" ht="15.75" customHeight="1">
      <c r="A96" s="157"/>
      <c r="B96" s="85">
        <v>9181</v>
      </c>
      <c r="C96" s="85" t="s">
        <v>508</v>
      </c>
      <c r="D96" s="220" t="s">
        <v>509</v>
      </c>
      <c r="E96" s="144"/>
      <c r="F96" s="145" t="s">
        <v>388</v>
      </c>
      <c r="G96" s="146" t="s">
        <v>388</v>
      </c>
      <c r="H96" s="89" t="s">
        <v>388</v>
      </c>
      <c r="I96" s="164" t="s">
        <v>388</v>
      </c>
      <c r="J96" s="146" t="s">
        <v>388</v>
      </c>
      <c r="K96" s="145" t="s">
        <v>388</v>
      </c>
      <c r="L96" s="148" t="e">
        <f t="shared" si="47"/>
        <v>#VALUE!</v>
      </c>
      <c r="M96" s="149" t="e">
        <f t="shared" si="48"/>
        <v>#VALUE!</v>
      </c>
      <c r="N96" s="150" t="s">
        <v>388</v>
      </c>
      <c r="O96" s="181" t="s">
        <v>388</v>
      </c>
      <c r="P96" s="90" t="s">
        <v>388</v>
      </c>
      <c r="Q96" s="90" t="s">
        <v>388</v>
      </c>
      <c r="R96" s="90" t="s">
        <v>388</v>
      </c>
      <c r="S96" s="89" t="s">
        <v>388</v>
      </c>
      <c r="T96" s="90" t="s">
        <v>388</v>
      </c>
      <c r="U96" s="90" t="s">
        <v>388</v>
      </c>
      <c r="V96" s="90" t="s">
        <v>388</v>
      </c>
      <c r="W96" s="90" t="s">
        <v>388</v>
      </c>
      <c r="X96" s="90" t="s">
        <v>388</v>
      </c>
      <c r="Y96" s="162" t="s">
        <v>388</v>
      </c>
      <c r="Z96" s="90" t="s">
        <v>388</v>
      </c>
      <c r="AA96" s="90" t="s">
        <v>388</v>
      </c>
      <c r="AB96" s="90" t="s">
        <v>388</v>
      </c>
      <c r="AC96" s="90" t="s">
        <v>388</v>
      </c>
      <c r="AD96" s="90" t="s">
        <v>388</v>
      </c>
      <c r="AE96" s="90" t="s">
        <v>388</v>
      </c>
      <c r="AF96" s="90" t="s">
        <v>388</v>
      </c>
      <c r="AG96" s="90" t="s">
        <v>388</v>
      </c>
      <c r="AH96" s="90" t="s">
        <v>388</v>
      </c>
      <c r="AI96" s="90" t="s">
        <v>388</v>
      </c>
      <c r="AJ96" s="90" t="s">
        <v>388</v>
      </c>
      <c r="AK96" s="90" t="s">
        <v>388</v>
      </c>
      <c r="AL96" s="90" t="s">
        <v>388</v>
      </c>
      <c r="AM96" s="90" t="s">
        <v>388</v>
      </c>
      <c r="AN96" s="90" t="s">
        <v>388</v>
      </c>
      <c r="AO96" s="90" t="s">
        <v>388</v>
      </c>
      <c r="AP96" s="90" t="s">
        <v>388</v>
      </c>
      <c r="AQ96" s="90" t="s">
        <v>388</v>
      </c>
      <c r="AR96" s="90" t="s">
        <v>388</v>
      </c>
      <c r="AS96" s="90" t="s">
        <v>388</v>
      </c>
      <c r="AT96" s="90" t="s">
        <v>388</v>
      </c>
      <c r="AU96" s="90" t="s">
        <v>388</v>
      </c>
      <c r="AV96" s="90" t="s">
        <v>388</v>
      </c>
      <c r="AW96" s="90" t="s">
        <v>388</v>
      </c>
      <c r="AX96" s="90" t="s">
        <v>388</v>
      </c>
    </row>
    <row r="97" spans="1:50" ht="15.75" customHeight="1">
      <c r="A97" s="157"/>
      <c r="B97" s="85">
        <v>9180</v>
      </c>
      <c r="C97" s="85" t="s">
        <v>510</v>
      </c>
      <c r="D97" s="220" t="s">
        <v>511</v>
      </c>
      <c r="E97" s="144"/>
      <c r="F97" s="145">
        <v>45.5</v>
      </c>
      <c r="G97" s="146">
        <f t="shared" si="45"/>
        <v>54.6</v>
      </c>
      <c r="H97" s="89">
        <v>43</v>
      </c>
      <c r="I97" s="164">
        <f t="shared" si="87"/>
        <v>51.6</v>
      </c>
      <c r="J97" s="146">
        <f t="shared" si="82"/>
        <v>73.75</v>
      </c>
      <c r="K97" s="145">
        <f t="shared" si="46"/>
        <v>69.7</v>
      </c>
      <c r="L97" s="148">
        <f t="shared" si="47"/>
        <v>1.058139534883721</v>
      </c>
      <c r="M97" s="149">
        <f t="shared" si="48"/>
        <v>46.900000000000006</v>
      </c>
      <c r="N97" s="150">
        <f t="shared" si="49"/>
        <v>56.28000000000001</v>
      </c>
      <c r="O97" s="89">
        <f t="shared" si="50"/>
        <v>47.400000000000006</v>
      </c>
      <c r="P97" s="90">
        <f t="shared" si="86"/>
        <v>56.88</v>
      </c>
      <c r="Q97" s="134">
        <f t="shared" si="51"/>
        <v>1.0106609808102345</v>
      </c>
      <c r="R97" s="90">
        <f t="shared" si="52"/>
        <v>48.35</v>
      </c>
      <c r="S97" s="135">
        <f t="shared" si="53"/>
        <v>58.019999999999996</v>
      </c>
      <c r="T97" s="134">
        <f t="shared" si="54"/>
        <v>1.03091684434968</v>
      </c>
      <c r="U97" s="90">
        <f t="shared" si="55"/>
        <v>48.800000000000004</v>
      </c>
      <c r="V97" s="91">
        <f t="shared" si="56"/>
        <v>58.56</v>
      </c>
      <c r="W97" s="134">
        <f t="shared" si="57"/>
        <v>1.040511727078891</v>
      </c>
      <c r="X97" s="90">
        <f t="shared" si="58"/>
        <v>49.25</v>
      </c>
      <c r="Y97" s="136">
        <f t="shared" si="59"/>
        <v>59.099999999999994</v>
      </c>
      <c r="Z97" s="134">
        <f t="shared" si="60"/>
        <v>1.050106609808102</v>
      </c>
      <c r="AA97" s="90">
        <f t="shared" si="61"/>
        <v>49.75</v>
      </c>
      <c r="AB97" s="91">
        <f t="shared" si="62"/>
        <v>59.699999999999996</v>
      </c>
      <c r="AC97" s="134">
        <f t="shared" si="63"/>
        <v>1.0607675906183367</v>
      </c>
      <c r="AD97" s="90">
        <f t="shared" si="64"/>
        <v>50.2</v>
      </c>
      <c r="AE97" s="91">
        <f t="shared" si="65"/>
        <v>60.24</v>
      </c>
      <c r="AF97" s="134">
        <f t="shared" si="66"/>
        <v>1.0703624733475479</v>
      </c>
      <c r="AG97" s="90">
        <f t="shared" si="67"/>
        <v>50.7</v>
      </c>
      <c r="AH97" s="91">
        <f t="shared" si="83"/>
        <v>60.84</v>
      </c>
      <c r="AI97" s="134">
        <f t="shared" si="68"/>
        <v>1.0810234541577823</v>
      </c>
      <c r="AJ97" s="90">
        <f t="shared" si="69"/>
        <v>51.150000000000006</v>
      </c>
      <c r="AK97" s="91">
        <f t="shared" si="84"/>
        <v>61.38</v>
      </c>
      <c r="AL97" s="151">
        <f t="shared" si="70"/>
        <v>1.0906183368869935</v>
      </c>
      <c r="AM97" s="90">
        <f t="shared" si="71"/>
        <v>51.6</v>
      </c>
      <c r="AN97" s="91">
        <f t="shared" si="72"/>
        <v>61.92</v>
      </c>
      <c r="AO97" s="151">
        <f t="shared" si="73"/>
        <v>1.1002132196162047</v>
      </c>
      <c r="AP97" s="90">
        <f t="shared" si="74"/>
        <v>52.1</v>
      </c>
      <c r="AQ97" s="91">
        <f t="shared" si="75"/>
        <v>62.519999999999996</v>
      </c>
      <c r="AR97" s="134">
        <f t="shared" si="76"/>
        <v>1.110874200426439</v>
      </c>
      <c r="AS97" s="90">
        <f t="shared" si="77"/>
        <v>52.550000000000004</v>
      </c>
      <c r="AT97" s="92">
        <f t="shared" si="78"/>
        <v>63.06</v>
      </c>
      <c r="AU97" s="152">
        <f t="shared" si="79"/>
        <v>1.1204690831556503</v>
      </c>
      <c r="AV97" s="90">
        <f t="shared" si="80"/>
        <v>53.95</v>
      </c>
      <c r="AW97" s="93">
        <f t="shared" si="85"/>
        <v>64.74</v>
      </c>
      <c r="AX97" s="153">
        <f t="shared" si="81"/>
        <v>1.1503198294243069</v>
      </c>
    </row>
    <row r="98" spans="1:50" ht="15.75" customHeight="1">
      <c r="A98" s="157"/>
      <c r="B98" s="85">
        <v>9179</v>
      </c>
      <c r="C98" s="85" t="s">
        <v>512</v>
      </c>
      <c r="D98" s="220" t="s">
        <v>513</v>
      </c>
      <c r="E98" s="144"/>
      <c r="F98" s="145">
        <v>91</v>
      </c>
      <c r="G98" s="146">
        <f t="shared" si="45"/>
        <v>109.2</v>
      </c>
      <c r="H98" s="89">
        <v>85.75</v>
      </c>
      <c r="I98" s="164">
        <f t="shared" si="87"/>
        <v>102.89999999999999</v>
      </c>
      <c r="J98" s="146">
        <f t="shared" si="82"/>
        <v>147.45000000000002</v>
      </c>
      <c r="K98" s="145">
        <f t="shared" si="46"/>
        <v>138.95000000000002</v>
      </c>
      <c r="L98" s="148">
        <f t="shared" si="47"/>
        <v>1.0612244897959184</v>
      </c>
      <c r="M98" s="149">
        <f t="shared" si="48"/>
        <v>93.75</v>
      </c>
      <c r="N98" s="150">
        <f t="shared" si="49"/>
        <v>112.5</v>
      </c>
      <c r="O98" s="89">
        <f t="shared" si="50"/>
        <v>94.7</v>
      </c>
      <c r="P98" s="90">
        <f t="shared" si="86"/>
        <v>113.64</v>
      </c>
      <c r="Q98" s="134">
        <f t="shared" si="51"/>
        <v>1.0101333333333333</v>
      </c>
      <c r="R98" s="90">
        <f t="shared" si="52"/>
        <v>96.60000000000001</v>
      </c>
      <c r="S98" s="135">
        <f t="shared" si="53"/>
        <v>115.92</v>
      </c>
      <c r="T98" s="134">
        <f t="shared" si="54"/>
        <v>1.0304</v>
      </c>
      <c r="U98" s="90">
        <f t="shared" si="55"/>
        <v>97.5</v>
      </c>
      <c r="V98" s="91">
        <f t="shared" si="56"/>
        <v>117</v>
      </c>
      <c r="W98" s="134">
        <f t="shared" si="57"/>
        <v>1.04</v>
      </c>
      <c r="X98" s="90">
        <f t="shared" si="58"/>
        <v>98.45</v>
      </c>
      <c r="Y98" s="136">
        <f t="shared" si="59"/>
        <v>118.14</v>
      </c>
      <c r="Z98" s="134">
        <f t="shared" si="60"/>
        <v>1.0501333333333334</v>
      </c>
      <c r="AA98" s="90">
        <f t="shared" si="61"/>
        <v>99.4</v>
      </c>
      <c r="AB98" s="91">
        <f t="shared" si="62"/>
        <v>119.28</v>
      </c>
      <c r="AC98" s="134">
        <f t="shared" si="63"/>
        <v>1.0602666666666667</v>
      </c>
      <c r="AD98" s="90">
        <f t="shared" si="64"/>
        <v>100.35000000000001</v>
      </c>
      <c r="AE98" s="91">
        <f t="shared" si="65"/>
        <v>120.42</v>
      </c>
      <c r="AF98" s="134">
        <f t="shared" si="66"/>
        <v>1.0704</v>
      </c>
      <c r="AG98" s="90">
        <f t="shared" si="67"/>
        <v>101.25</v>
      </c>
      <c r="AH98" s="91">
        <f t="shared" si="83"/>
        <v>121.5</v>
      </c>
      <c r="AI98" s="134">
        <f t="shared" si="68"/>
        <v>1.08</v>
      </c>
      <c r="AJ98" s="90">
        <f t="shared" si="69"/>
        <v>102.2</v>
      </c>
      <c r="AK98" s="91">
        <f t="shared" si="84"/>
        <v>122.64</v>
      </c>
      <c r="AL98" s="151">
        <f t="shared" si="70"/>
        <v>1.0901333333333334</v>
      </c>
      <c r="AM98" s="90">
        <f t="shared" si="71"/>
        <v>103.15</v>
      </c>
      <c r="AN98" s="91">
        <f t="shared" si="72"/>
        <v>123.78</v>
      </c>
      <c r="AO98" s="151">
        <f t="shared" si="73"/>
        <v>1.1002666666666667</v>
      </c>
      <c r="AP98" s="90">
        <f t="shared" si="74"/>
        <v>104.10000000000001</v>
      </c>
      <c r="AQ98" s="91">
        <f t="shared" si="75"/>
        <v>124.92</v>
      </c>
      <c r="AR98" s="134">
        <f t="shared" si="76"/>
        <v>1.1104</v>
      </c>
      <c r="AS98" s="90">
        <f t="shared" si="77"/>
        <v>105</v>
      </c>
      <c r="AT98" s="92">
        <f t="shared" si="78"/>
        <v>126</v>
      </c>
      <c r="AU98" s="152">
        <f t="shared" si="79"/>
        <v>1.12</v>
      </c>
      <c r="AV98" s="90">
        <f t="shared" si="80"/>
        <v>107.85000000000001</v>
      </c>
      <c r="AW98" s="93">
        <f t="shared" si="85"/>
        <v>129.42000000000002</v>
      </c>
      <c r="AX98" s="153">
        <f t="shared" si="81"/>
        <v>1.1504</v>
      </c>
    </row>
    <row r="99" spans="1:50" ht="15.75" customHeight="1">
      <c r="A99" s="182"/>
      <c r="B99" s="85">
        <v>1414</v>
      </c>
      <c r="C99" s="85"/>
      <c r="D99" s="220" t="s">
        <v>514</v>
      </c>
      <c r="E99" s="144"/>
      <c r="F99" s="145">
        <v>89.75</v>
      </c>
      <c r="G99" s="146">
        <f t="shared" si="45"/>
        <v>107.7</v>
      </c>
      <c r="H99" s="89">
        <v>84.75</v>
      </c>
      <c r="I99" s="164">
        <f t="shared" si="87"/>
        <v>101.7</v>
      </c>
      <c r="J99" s="146">
        <f t="shared" si="82"/>
        <v>145.4</v>
      </c>
      <c r="K99" s="145">
        <f t="shared" si="46"/>
        <v>137.3</v>
      </c>
      <c r="L99" s="148">
        <f t="shared" si="47"/>
        <v>1.0589970501474926</v>
      </c>
      <c r="M99" s="149">
        <f t="shared" si="48"/>
        <v>92.45</v>
      </c>
      <c r="N99" s="150">
        <f t="shared" si="49"/>
        <v>110.94</v>
      </c>
      <c r="O99" s="89">
        <f t="shared" si="50"/>
        <v>93.4</v>
      </c>
      <c r="P99" s="90">
        <f t="shared" si="86"/>
        <v>112.08</v>
      </c>
      <c r="Q99" s="134">
        <f t="shared" si="51"/>
        <v>1.010275824770146</v>
      </c>
      <c r="R99" s="90">
        <f t="shared" si="52"/>
        <v>95.25</v>
      </c>
      <c r="S99" s="135">
        <f t="shared" si="53"/>
        <v>114.3</v>
      </c>
      <c r="T99" s="134">
        <f t="shared" si="54"/>
        <v>1.030286641427799</v>
      </c>
      <c r="U99" s="90">
        <f t="shared" si="55"/>
        <v>96.15</v>
      </c>
      <c r="V99" s="91">
        <f t="shared" si="56"/>
        <v>115.38</v>
      </c>
      <c r="W99" s="134">
        <f t="shared" si="57"/>
        <v>1.0400216333153056</v>
      </c>
      <c r="X99" s="90">
        <f t="shared" si="58"/>
        <v>97.10000000000001</v>
      </c>
      <c r="Y99" s="136">
        <f t="shared" si="59"/>
        <v>116.52000000000001</v>
      </c>
      <c r="Z99" s="134">
        <f t="shared" si="60"/>
        <v>1.0502974580854516</v>
      </c>
      <c r="AA99" s="90">
        <f t="shared" si="61"/>
        <v>98</v>
      </c>
      <c r="AB99" s="91">
        <f t="shared" si="62"/>
        <v>117.6</v>
      </c>
      <c r="AC99" s="134">
        <f t="shared" si="63"/>
        <v>1.0600324499729583</v>
      </c>
      <c r="AD99" s="90">
        <f t="shared" si="64"/>
        <v>98.95</v>
      </c>
      <c r="AE99" s="91">
        <f t="shared" si="65"/>
        <v>118.74</v>
      </c>
      <c r="AF99" s="134">
        <f t="shared" si="66"/>
        <v>1.0703082747431043</v>
      </c>
      <c r="AG99" s="90">
        <f t="shared" si="67"/>
        <v>99.85000000000001</v>
      </c>
      <c r="AH99" s="91">
        <f t="shared" si="83"/>
        <v>119.82000000000001</v>
      </c>
      <c r="AI99" s="134">
        <f t="shared" si="68"/>
        <v>1.0800432666306112</v>
      </c>
      <c r="AJ99" s="90">
        <f t="shared" si="69"/>
        <v>100.80000000000001</v>
      </c>
      <c r="AK99" s="91">
        <f t="shared" si="84"/>
        <v>120.96000000000001</v>
      </c>
      <c r="AL99" s="151">
        <f t="shared" si="70"/>
        <v>1.0903190914007572</v>
      </c>
      <c r="AM99" s="90">
        <f t="shared" si="71"/>
        <v>101.7</v>
      </c>
      <c r="AN99" s="91">
        <f t="shared" si="72"/>
        <v>122.03999999999999</v>
      </c>
      <c r="AO99" s="151">
        <f t="shared" si="73"/>
        <v>1.100054083288264</v>
      </c>
      <c r="AP99" s="90">
        <f t="shared" si="74"/>
        <v>102.65</v>
      </c>
      <c r="AQ99" s="91">
        <f t="shared" si="75"/>
        <v>123.18</v>
      </c>
      <c r="AR99" s="134">
        <f t="shared" si="76"/>
        <v>1.1103299080584101</v>
      </c>
      <c r="AS99" s="90">
        <f t="shared" si="77"/>
        <v>103.55000000000001</v>
      </c>
      <c r="AT99" s="92">
        <f t="shared" si="78"/>
        <v>124.26</v>
      </c>
      <c r="AU99" s="152">
        <f t="shared" si="79"/>
        <v>1.1200648999459168</v>
      </c>
      <c r="AV99" s="90">
        <f t="shared" si="80"/>
        <v>106.35000000000001</v>
      </c>
      <c r="AW99" s="93">
        <f t="shared" si="85"/>
        <v>127.62</v>
      </c>
      <c r="AX99" s="153">
        <f t="shared" si="81"/>
        <v>1.1503515413737155</v>
      </c>
    </row>
    <row r="100" spans="1:50" ht="15.75" customHeight="1">
      <c r="A100" s="182"/>
      <c r="B100" s="85">
        <v>1413</v>
      </c>
      <c r="C100" s="85"/>
      <c r="D100" s="220" t="s">
        <v>515</v>
      </c>
      <c r="E100" s="144"/>
      <c r="F100" s="145">
        <v>41.25</v>
      </c>
      <c r="G100" s="146">
        <f t="shared" si="45"/>
        <v>49.5</v>
      </c>
      <c r="H100" s="89">
        <v>39</v>
      </c>
      <c r="I100" s="164">
        <f t="shared" si="87"/>
        <v>46.8</v>
      </c>
      <c r="J100" s="146">
        <f t="shared" si="82"/>
        <v>66.85000000000001</v>
      </c>
      <c r="K100" s="145">
        <f t="shared" si="46"/>
        <v>63.2</v>
      </c>
      <c r="L100" s="148">
        <f t="shared" si="47"/>
        <v>1.0576923076923077</v>
      </c>
      <c r="M100" s="149">
        <f t="shared" si="48"/>
        <v>42.5</v>
      </c>
      <c r="N100" s="150">
        <f t="shared" si="49"/>
        <v>51</v>
      </c>
      <c r="O100" s="89">
        <f t="shared" si="50"/>
        <v>42.95</v>
      </c>
      <c r="P100" s="90">
        <f t="shared" si="86"/>
        <v>51.54</v>
      </c>
      <c r="Q100" s="134">
        <f t="shared" si="51"/>
        <v>1.0105882352941176</v>
      </c>
      <c r="R100" s="90">
        <f t="shared" si="52"/>
        <v>43.800000000000004</v>
      </c>
      <c r="S100" s="135">
        <f t="shared" si="53"/>
        <v>52.56</v>
      </c>
      <c r="T100" s="134">
        <f t="shared" si="54"/>
        <v>1.0305882352941176</v>
      </c>
      <c r="U100" s="90">
        <f t="shared" si="55"/>
        <v>44.2</v>
      </c>
      <c r="V100" s="91">
        <f t="shared" si="56"/>
        <v>53.04</v>
      </c>
      <c r="W100" s="134">
        <f t="shared" si="57"/>
        <v>1.04</v>
      </c>
      <c r="X100" s="90">
        <f t="shared" si="58"/>
        <v>44.650000000000006</v>
      </c>
      <c r="Y100" s="136">
        <f t="shared" si="59"/>
        <v>53.580000000000005</v>
      </c>
      <c r="Z100" s="134">
        <f t="shared" si="60"/>
        <v>1.0505882352941178</v>
      </c>
      <c r="AA100" s="90">
        <f t="shared" si="61"/>
        <v>45.050000000000004</v>
      </c>
      <c r="AB100" s="91">
        <f t="shared" si="62"/>
        <v>54.06</v>
      </c>
      <c r="AC100" s="134">
        <f t="shared" si="63"/>
        <v>1.06</v>
      </c>
      <c r="AD100" s="90">
        <f t="shared" si="64"/>
        <v>45.5</v>
      </c>
      <c r="AE100" s="91">
        <f t="shared" si="65"/>
        <v>54.6</v>
      </c>
      <c r="AF100" s="134">
        <f t="shared" si="66"/>
        <v>1.0705882352941176</v>
      </c>
      <c r="AG100" s="90">
        <f t="shared" si="67"/>
        <v>45.900000000000006</v>
      </c>
      <c r="AH100" s="91">
        <f t="shared" si="83"/>
        <v>55.080000000000005</v>
      </c>
      <c r="AI100" s="134">
        <f t="shared" si="68"/>
        <v>1.08</v>
      </c>
      <c r="AJ100" s="90">
        <f t="shared" si="69"/>
        <v>46.35</v>
      </c>
      <c r="AK100" s="91">
        <f t="shared" si="84"/>
        <v>55.62</v>
      </c>
      <c r="AL100" s="151">
        <f t="shared" si="70"/>
        <v>1.0905882352941176</v>
      </c>
      <c r="AM100" s="90">
        <f t="shared" si="71"/>
        <v>46.75</v>
      </c>
      <c r="AN100" s="91">
        <f t="shared" si="72"/>
        <v>56.1</v>
      </c>
      <c r="AO100" s="151">
        <f t="shared" si="73"/>
        <v>1.1</v>
      </c>
      <c r="AP100" s="90">
        <f t="shared" si="74"/>
        <v>47.2</v>
      </c>
      <c r="AQ100" s="91">
        <f t="shared" si="75"/>
        <v>56.64</v>
      </c>
      <c r="AR100" s="134">
        <f t="shared" si="76"/>
        <v>1.1105882352941177</v>
      </c>
      <c r="AS100" s="90">
        <f t="shared" si="77"/>
        <v>47.6</v>
      </c>
      <c r="AT100" s="92">
        <f t="shared" si="78"/>
        <v>57.12</v>
      </c>
      <c r="AU100" s="152">
        <f t="shared" si="79"/>
        <v>1.1199999999999999</v>
      </c>
      <c r="AV100" s="90">
        <f t="shared" si="80"/>
        <v>48.900000000000006</v>
      </c>
      <c r="AW100" s="93">
        <f t="shared" si="85"/>
        <v>58.68000000000001</v>
      </c>
      <c r="AX100" s="153">
        <f t="shared" si="81"/>
        <v>1.1505882352941177</v>
      </c>
    </row>
    <row r="101" spans="2:50" ht="15.75" customHeight="1">
      <c r="B101" s="143">
        <v>12244</v>
      </c>
      <c r="C101" s="143" t="s">
        <v>516</v>
      </c>
      <c r="D101" s="216" t="s">
        <v>51</v>
      </c>
      <c r="E101" s="144"/>
      <c r="F101" s="145">
        <v>6.75</v>
      </c>
      <c r="G101" s="146">
        <f t="shared" si="45"/>
        <v>8.1</v>
      </c>
      <c r="H101" s="160">
        <f>I101/1.2</f>
        <v>6.25</v>
      </c>
      <c r="I101" s="161">
        <v>7.5</v>
      </c>
      <c r="J101" s="146">
        <f t="shared" si="82"/>
        <v>10.950000000000001</v>
      </c>
      <c r="K101" s="145">
        <f t="shared" si="46"/>
        <v>10.15</v>
      </c>
      <c r="L101" s="148">
        <f t="shared" si="47"/>
        <v>1.0799999999999998</v>
      </c>
      <c r="M101" s="149">
        <f t="shared" si="48"/>
        <v>7</v>
      </c>
      <c r="N101" s="150">
        <f t="shared" si="49"/>
        <v>8.4</v>
      </c>
      <c r="O101" s="89">
        <f t="shared" si="50"/>
        <v>7.1000000000000005</v>
      </c>
      <c r="P101" s="90">
        <f t="shared" si="86"/>
        <v>8.52</v>
      </c>
      <c r="Q101" s="134">
        <f t="shared" si="51"/>
        <v>1.0142857142857142</v>
      </c>
      <c r="R101" s="90">
        <f t="shared" si="52"/>
        <v>7.25</v>
      </c>
      <c r="S101" s="135">
        <f t="shared" si="53"/>
        <v>8.7</v>
      </c>
      <c r="T101" s="134">
        <f t="shared" si="54"/>
        <v>1.0357142857142856</v>
      </c>
      <c r="U101" s="90">
        <f t="shared" si="55"/>
        <v>7.300000000000001</v>
      </c>
      <c r="V101" s="91">
        <f t="shared" si="56"/>
        <v>8.76</v>
      </c>
      <c r="W101" s="134">
        <f t="shared" si="57"/>
        <v>1.0428571428571427</v>
      </c>
      <c r="X101" s="90">
        <f t="shared" si="58"/>
        <v>7.3500000000000005</v>
      </c>
      <c r="Y101" s="136">
        <f t="shared" si="59"/>
        <v>8.82</v>
      </c>
      <c r="Z101" s="134">
        <f t="shared" si="60"/>
        <v>1.05</v>
      </c>
      <c r="AA101" s="90">
        <f t="shared" si="61"/>
        <v>7.45</v>
      </c>
      <c r="AB101" s="91">
        <f t="shared" si="62"/>
        <v>8.94</v>
      </c>
      <c r="AC101" s="134">
        <f t="shared" si="63"/>
        <v>1.0642857142857143</v>
      </c>
      <c r="AD101" s="90">
        <f t="shared" si="64"/>
        <v>7.5</v>
      </c>
      <c r="AE101" s="91">
        <f t="shared" si="65"/>
        <v>9</v>
      </c>
      <c r="AF101" s="134">
        <f t="shared" si="66"/>
        <v>1.0714285714285714</v>
      </c>
      <c r="AG101" s="90">
        <f t="shared" si="67"/>
        <v>7.6000000000000005</v>
      </c>
      <c r="AH101" s="91">
        <f t="shared" si="83"/>
        <v>9.120000000000001</v>
      </c>
      <c r="AI101" s="134">
        <f t="shared" si="68"/>
        <v>1.0857142857142859</v>
      </c>
      <c r="AJ101" s="90">
        <f t="shared" si="69"/>
        <v>7.65</v>
      </c>
      <c r="AK101" s="91">
        <f t="shared" si="84"/>
        <v>9.18</v>
      </c>
      <c r="AL101" s="151">
        <f t="shared" si="70"/>
        <v>1.0928571428571427</v>
      </c>
      <c r="AM101" s="90">
        <f t="shared" si="71"/>
        <v>7.7</v>
      </c>
      <c r="AN101" s="91">
        <f t="shared" si="72"/>
        <v>9.24</v>
      </c>
      <c r="AO101" s="151">
        <f t="shared" si="73"/>
        <v>1.1</v>
      </c>
      <c r="AP101" s="90">
        <f t="shared" si="74"/>
        <v>7.800000000000001</v>
      </c>
      <c r="AQ101" s="91">
        <f t="shared" si="75"/>
        <v>9.360000000000001</v>
      </c>
      <c r="AR101" s="134">
        <f t="shared" si="76"/>
        <v>1.1142857142857143</v>
      </c>
      <c r="AS101" s="90">
        <f t="shared" si="77"/>
        <v>7.8500000000000005</v>
      </c>
      <c r="AT101" s="92">
        <f t="shared" si="78"/>
        <v>9.42</v>
      </c>
      <c r="AU101" s="152">
        <f t="shared" si="79"/>
        <v>1.1214285714285714</v>
      </c>
      <c r="AV101" s="90">
        <f t="shared" si="80"/>
        <v>8.05</v>
      </c>
      <c r="AW101" s="93">
        <f t="shared" si="85"/>
        <v>9.66</v>
      </c>
      <c r="AX101" s="153">
        <f t="shared" si="81"/>
        <v>1.15</v>
      </c>
    </row>
    <row r="102" spans="2:50" ht="15.75" customHeight="1">
      <c r="B102" s="85">
        <v>14120</v>
      </c>
      <c r="C102" s="85" t="s">
        <v>517</v>
      </c>
      <c r="D102" s="217" t="s">
        <v>52</v>
      </c>
      <c r="E102" s="144"/>
      <c r="F102" s="145">
        <v>9.75</v>
      </c>
      <c r="G102" s="146">
        <f t="shared" si="45"/>
        <v>11.7</v>
      </c>
      <c r="H102" s="160">
        <f>I102/1.2</f>
        <v>9.25</v>
      </c>
      <c r="I102" s="163">
        <v>11.1</v>
      </c>
      <c r="J102" s="146">
        <f t="shared" si="82"/>
        <v>15.8</v>
      </c>
      <c r="K102" s="145">
        <f t="shared" si="46"/>
        <v>15</v>
      </c>
      <c r="L102" s="148">
        <f t="shared" si="47"/>
        <v>1.054054054054054</v>
      </c>
      <c r="M102" s="149">
        <f t="shared" si="48"/>
        <v>10.05</v>
      </c>
      <c r="N102" s="150">
        <f t="shared" si="49"/>
        <v>12.06</v>
      </c>
      <c r="O102" s="89">
        <f t="shared" si="50"/>
        <v>10.200000000000001</v>
      </c>
      <c r="P102" s="90">
        <f t="shared" si="86"/>
        <v>12.24</v>
      </c>
      <c r="Q102" s="134">
        <f t="shared" si="51"/>
        <v>1.0149253731343284</v>
      </c>
      <c r="R102" s="90">
        <f t="shared" si="52"/>
        <v>10.4</v>
      </c>
      <c r="S102" s="135">
        <f t="shared" si="53"/>
        <v>12.48</v>
      </c>
      <c r="T102" s="134">
        <f t="shared" si="54"/>
        <v>1.0348258706467661</v>
      </c>
      <c r="U102" s="90">
        <f t="shared" si="55"/>
        <v>10.5</v>
      </c>
      <c r="V102" s="91">
        <f t="shared" si="56"/>
        <v>12.6</v>
      </c>
      <c r="W102" s="134">
        <f t="shared" si="57"/>
        <v>1.044776119402985</v>
      </c>
      <c r="X102" s="90">
        <f t="shared" si="58"/>
        <v>10.600000000000001</v>
      </c>
      <c r="Y102" s="136">
        <f t="shared" si="59"/>
        <v>12.72</v>
      </c>
      <c r="Z102" s="134">
        <f t="shared" si="60"/>
        <v>1.054726368159204</v>
      </c>
      <c r="AA102" s="90">
        <f t="shared" si="61"/>
        <v>10.700000000000001</v>
      </c>
      <c r="AB102" s="91">
        <f t="shared" si="62"/>
        <v>12.840000000000002</v>
      </c>
      <c r="AC102" s="134">
        <f t="shared" si="63"/>
        <v>1.064676616915423</v>
      </c>
      <c r="AD102" s="90">
        <f t="shared" si="64"/>
        <v>10.8</v>
      </c>
      <c r="AE102" s="91">
        <f t="shared" si="65"/>
        <v>12.96</v>
      </c>
      <c r="AF102" s="134">
        <f t="shared" si="66"/>
        <v>1.0746268656716418</v>
      </c>
      <c r="AG102" s="90">
        <f t="shared" si="67"/>
        <v>10.9</v>
      </c>
      <c r="AH102" s="91">
        <f t="shared" si="83"/>
        <v>13.08</v>
      </c>
      <c r="AI102" s="134">
        <f t="shared" si="68"/>
        <v>1.0845771144278606</v>
      </c>
      <c r="AJ102" s="90">
        <f t="shared" si="69"/>
        <v>11</v>
      </c>
      <c r="AK102" s="91">
        <f t="shared" si="84"/>
        <v>13.2</v>
      </c>
      <c r="AL102" s="151">
        <f t="shared" si="70"/>
        <v>1.0945273631840795</v>
      </c>
      <c r="AM102" s="90">
        <f t="shared" si="71"/>
        <v>11.100000000000001</v>
      </c>
      <c r="AN102" s="91">
        <f t="shared" si="72"/>
        <v>13.320000000000002</v>
      </c>
      <c r="AO102" s="151">
        <f t="shared" si="73"/>
        <v>1.1044776119402986</v>
      </c>
      <c r="AP102" s="90">
        <f t="shared" si="74"/>
        <v>11.200000000000001</v>
      </c>
      <c r="AQ102" s="91">
        <f t="shared" si="75"/>
        <v>13.440000000000001</v>
      </c>
      <c r="AR102" s="134">
        <f t="shared" si="76"/>
        <v>1.1144278606965174</v>
      </c>
      <c r="AS102" s="90">
        <f t="shared" si="77"/>
        <v>11.3</v>
      </c>
      <c r="AT102" s="92">
        <f t="shared" si="78"/>
        <v>13.56</v>
      </c>
      <c r="AU102" s="152">
        <f t="shared" si="79"/>
        <v>1.1243781094527363</v>
      </c>
      <c r="AV102" s="90">
        <f t="shared" si="80"/>
        <v>11.600000000000001</v>
      </c>
      <c r="AW102" s="93">
        <f t="shared" si="85"/>
        <v>13.920000000000002</v>
      </c>
      <c r="AX102" s="153">
        <f t="shared" si="81"/>
        <v>1.154228855721393</v>
      </c>
    </row>
    <row r="103" spans="2:50" ht="15.75" customHeight="1">
      <c r="B103" s="85">
        <v>2808</v>
      </c>
      <c r="C103" s="85" t="s">
        <v>518</v>
      </c>
      <c r="D103" s="217" t="s">
        <v>53</v>
      </c>
      <c r="E103" s="144"/>
      <c r="F103" s="145">
        <v>11</v>
      </c>
      <c r="G103" s="146">
        <f t="shared" si="45"/>
        <v>13.2</v>
      </c>
      <c r="H103" s="160">
        <f>I103/1.2</f>
        <v>10.75</v>
      </c>
      <c r="I103" s="163">
        <v>12.9</v>
      </c>
      <c r="J103" s="146">
        <f t="shared" si="82"/>
        <v>17.85</v>
      </c>
      <c r="K103" s="145">
        <f t="shared" si="46"/>
        <v>17.45</v>
      </c>
      <c r="L103" s="148">
        <f t="shared" si="47"/>
        <v>1.0232558139534882</v>
      </c>
      <c r="M103" s="149">
        <f t="shared" si="48"/>
        <v>11.350000000000001</v>
      </c>
      <c r="N103" s="150">
        <f t="shared" si="49"/>
        <v>13.620000000000001</v>
      </c>
      <c r="O103" s="89">
        <f t="shared" si="50"/>
        <v>11.5</v>
      </c>
      <c r="P103" s="90">
        <f t="shared" si="86"/>
        <v>13.799999999999999</v>
      </c>
      <c r="Q103" s="134">
        <f t="shared" si="51"/>
        <v>1.0132158590308369</v>
      </c>
      <c r="R103" s="90">
        <f t="shared" si="52"/>
        <v>11.700000000000001</v>
      </c>
      <c r="S103" s="135">
        <f t="shared" si="53"/>
        <v>14.040000000000001</v>
      </c>
      <c r="T103" s="134">
        <f t="shared" si="54"/>
        <v>1.0308370044052864</v>
      </c>
      <c r="U103" s="90">
        <f t="shared" si="55"/>
        <v>11.850000000000001</v>
      </c>
      <c r="V103" s="91">
        <f t="shared" si="56"/>
        <v>14.22</v>
      </c>
      <c r="W103" s="134">
        <f t="shared" si="57"/>
        <v>1.0440528634361232</v>
      </c>
      <c r="X103" s="90">
        <f t="shared" si="58"/>
        <v>11.950000000000001</v>
      </c>
      <c r="Y103" s="136">
        <f t="shared" si="59"/>
        <v>14.340000000000002</v>
      </c>
      <c r="Z103" s="134">
        <f t="shared" si="60"/>
        <v>1.052863436123348</v>
      </c>
      <c r="AA103" s="90">
        <f t="shared" si="61"/>
        <v>12.05</v>
      </c>
      <c r="AB103" s="91">
        <f t="shared" si="62"/>
        <v>14.46</v>
      </c>
      <c r="AC103" s="134">
        <f t="shared" si="63"/>
        <v>1.0616740088105727</v>
      </c>
      <c r="AD103" s="90">
        <f t="shared" si="64"/>
        <v>12.15</v>
      </c>
      <c r="AE103" s="91">
        <f t="shared" si="65"/>
        <v>14.58</v>
      </c>
      <c r="AF103" s="134">
        <f t="shared" si="66"/>
        <v>1.0704845814977972</v>
      </c>
      <c r="AG103" s="90">
        <f t="shared" si="67"/>
        <v>12.3</v>
      </c>
      <c r="AH103" s="91">
        <f t="shared" si="83"/>
        <v>14.76</v>
      </c>
      <c r="AI103" s="134">
        <f t="shared" si="68"/>
        <v>1.0837004405286343</v>
      </c>
      <c r="AJ103" s="90">
        <f t="shared" si="69"/>
        <v>12.4</v>
      </c>
      <c r="AK103" s="91">
        <f t="shared" si="84"/>
        <v>14.879999999999999</v>
      </c>
      <c r="AL103" s="151">
        <f t="shared" si="70"/>
        <v>1.0925110132158589</v>
      </c>
      <c r="AM103" s="90">
        <f t="shared" si="71"/>
        <v>12.5</v>
      </c>
      <c r="AN103" s="91">
        <f t="shared" si="72"/>
        <v>15</v>
      </c>
      <c r="AO103" s="151">
        <f t="shared" si="73"/>
        <v>1.1013215859030836</v>
      </c>
      <c r="AP103" s="90">
        <f t="shared" si="74"/>
        <v>12.600000000000001</v>
      </c>
      <c r="AQ103" s="91">
        <f t="shared" si="75"/>
        <v>15.120000000000001</v>
      </c>
      <c r="AR103" s="134">
        <f t="shared" si="76"/>
        <v>1.1101321585903083</v>
      </c>
      <c r="AS103" s="90">
        <f t="shared" si="77"/>
        <v>12.75</v>
      </c>
      <c r="AT103" s="92">
        <f t="shared" si="78"/>
        <v>15.299999999999999</v>
      </c>
      <c r="AU103" s="152">
        <f t="shared" si="79"/>
        <v>1.1233480176211452</v>
      </c>
      <c r="AV103" s="90">
        <f t="shared" si="80"/>
        <v>13.100000000000001</v>
      </c>
      <c r="AW103" s="93">
        <f t="shared" si="85"/>
        <v>15.72</v>
      </c>
      <c r="AX103" s="153">
        <f t="shared" si="81"/>
        <v>1.1541850220264316</v>
      </c>
    </row>
    <row r="104" spans="2:50" ht="15.75" customHeight="1">
      <c r="B104" s="85">
        <v>13273</v>
      </c>
      <c r="C104" s="85" t="s">
        <v>519</v>
      </c>
      <c r="D104" s="217" t="s">
        <v>54</v>
      </c>
      <c r="E104" s="144"/>
      <c r="F104" s="145">
        <v>16</v>
      </c>
      <c r="G104" s="146">
        <f t="shared" si="45"/>
        <v>19.2</v>
      </c>
      <c r="H104" s="160">
        <f>I104/1.2</f>
        <v>15.250000000000002</v>
      </c>
      <c r="I104" s="163">
        <v>18.3</v>
      </c>
      <c r="J104" s="146">
        <f t="shared" si="82"/>
        <v>25.950000000000003</v>
      </c>
      <c r="K104" s="145">
        <f t="shared" si="46"/>
        <v>24.75</v>
      </c>
      <c r="L104" s="148">
        <f t="shared" si="47"/>
        <v>1.0491803278688523</v>
      </c>
      <c r="M104" s="149">
        <f t="shared" si="48"/>
        <v>16.5</v>
      </c>
      <c r="N104" s="150">
        <f t="shared" si="49"/>
        <v>19.8</v>
      </c>
      <c r="O104" s="89">
        <f t="shared" si="50"/>
        <v>16.7</v>
      </c>
      <c r="P104" s="90">
        <f t="shared" si="86"/>
        <v>20.04</v>
      </c>
      <c r="Q104" s="134">
        <f t="shared" si="51"/>
        <v>1.012121212121212</v>
      </c>
      <c r="R104" s="90">
        <f t="shared" si="52"/>
        <v>17</v>
      </c>
      <c r="S104" s="135">
        <f t="shared" si="53"/>
        <v>20.4</v>
      </c>
      <c r="T104" s="134">
        <f t="shared" si="54"/>
        <v>1.0303030303030303</v>
      </c>
      <c r="U104" s="90">
        <f t="shared" si="55"/>
        <v>17.2</v>
      </c>
      <c r="V104" s="91">
        <f t="shared" si="56"/>
        <v>20.639999999999997</v>
      </c>
      <c r="W104" s="134">
        <f t="shared" si="57"/>
        <v>1.0424242424242423</v>
      </c>
      <c r="X104" s="90">
        <f t="shared" si="58"/>
        <v>17.35</v>
      </c>
      <c r="Y104" s="136">
        <f t="shared" si="59"/>
        <v>20.82</v>
      </c>
      <c r="Z104" s="134">
        <f t="shared" si="60"/>
        <v>1.0515151515151515</v>
      </c>
      <c r="AA104" s="90">
        <f t="shared" si="61"/>
        <v>17.5</v>
      </c>
      <c r="AB104" s="91">
        <f t="shared" si="62"/>
        <v>21</v>
      </c>
      <c r="AC104" s="134">
        <f t="shared" si="63"/>
        <v>1.0606060606060606</v>
      </c>
      <c r="AD104" s="90">
        <f t="shared" si="64"/>
        <v>17.7</v>
      </c>
      <c r="AE104" s="91">
        <f t="shared" si="65"/>
        <v>21.24</v>
      </c>
      <c r="AF104" s="134">
        <f t="shared" si="66"/>
        <v>1.0727272727272725</v>
      </c>
      <c r="AG104" s="90">
        <f t="shared" si="67"/>
        <v>17.85</v>
      </c>
      <c r="AH104" s="91">
        <f t="shared" si="83"/>
        <v>21.42</v>
      </c>
      <c r="AI104" s="134">
        <f t="shared" si="68"/>
        <v>1.0818181818181818</v>
      </c>
      <c r="AJ104" s="90">
        <f t="shared" si="69"/>
        <v>18</v>
      </c>
      <c r="AK104" s="91">
        <f t="shared" si="84"/>
        <v>21.599999999999998</v>
      </c>
      <c r="AL104" s="151">
        <f t="shared" si="70"/>
        <v>1.0909090909090908</v>
      </c>
      <c r="AM104" s="90">
        <f t="shared" si="71"/>
        <v>18.150000000000002</v>
      </c>
      <c r="AN104" s="91">
        <f t="shared" si="72"/>
        <v>21.78</v>
      </c>
      <c r="AO104" s="151">
        <f t="shared" si="73"/>
        <v>1.1</v>
      </c>
      <c r="AP104" s="90">
        <f t="shared" si="74"/>
        <v>18.35</v>
      </c>
      <c r="AQ104" s="91">
        <f t="shared" si="75"/>
        <v>22.02</v>
      </c>
      <c r="AR104" s="134">
        <f t="shared" si="76"/>
        <v>1.112121212121212</v>
      </c>
      <c r="AS104" s="90">
        <f t="shared" si="77"/>
        <v>18.5</v>
      </c>
      <c r="AT104" s="92">
        <f t="shared" si="78"/>
        <v>22.2</v>
      </c>
      <c r="AU104" s="152">
        <f t="shared" si="79"/>
        <v>1.121212121212121</v>
      </c>
      <c r="AV104" s="90">
        <f t="shared" si="80"/>
        <v>19</v>
      </c>
      <c r="AW104" s="93">
        <f t="shared" si="85"/>
        <v>22.8</v>
      </c>
      <c r="AX104" s="153">
        <f t="shared" si="81"/>
        <v>1.1515151515151516</v>
      </c>
    </row>
    <row r="105" spans="2:50" ht="15.75" customHeight="1">
      <c r="B105" s="143">
        <v>1185</v>
      </c>
      <c r="C105" s="8"/>
      <c r="D105" s="215" t="s">
        <v>37</v>
      </c>
      <c r="E105" s="144"/>
      <c r="F105" s="145">
        <v>31.5</v>
      </c>
      <c r="G105" s="146">
        <f t="shared" si="45"/>
        <v>37.8</v>
      </c>
      <c r="H105" s="89">
        <v>29.75</v>
      </c>
      <c r="I105" s="164">
        <f aca="true" t="shared" si="88" ref="I105:I123">H105*1.2</f>
        <v>35.699999999999996</v>
      </c>
      <c r="J105" s="146">
        <f t="shared" si="82"/>
        <v>51.050000000000004</v>
      </c>
      <c r="K105" s="145">
        <f t="shared" si="46"/>
        <v>48.2</v>
      </c>
      <c r="L105" s="148">
        <f t="shared" si="47"/>
        <v>1.0588235294117647</v>
      </c>
      <c r="M105" s="149">
        <f t="shared" si="48"/>
        <v>32.45</v>
      </c>
      <c r="N105" s="150">
        <f t="shared" si="49"/>
        <v>38.940000000000005</v>
      </c>
      <c r="O105" s="89">
        <f t="shared" si="50"/>
        <v>32.800000000000004</v>
      </c>
      <c r="P105" s="90">
        <f t="shared" si="86"/>
        <v>39.36000000000001</v>
      </c>
      <c r="Q105" s="134">
        <f t="shared" si="51"/>
        <v>1.0107858243451464</v>
      </c>
      <c r="R105" s="90">
        <f t="shared" si="52"/>
        <v>33.45</v>
      </c>
      <c r="S105" s="135">
        <f t="shared" si="53"/>
        <v>40.14</v>
      </c>
      <c r="T105" s="134">
        <f t="shared" si="54"/>
        <v>1.0308166409861323</v>
      </c>
      <c r="U105" s="90">
        <f t="shared" si="55"/>
        <v>33.75</v>
      </c>
      <c r="V105" s="91">
        <f t="shared" si="56"/>
        <v>40.5</v>
      </c>
      <c r="W105" s="134">
        <f t="shared" si="57"/>
        <v>1.040061633281972</v>
      </c>
      <c r="X105" s="90">
        <f t="shared" si="58"/>
        <v>34.1</v>
      </c>
      <c r="Y105" s="136">
        <f t="shared" si="59"/>
        <v>40.92</v>
      </c>
      <c r="Z105" s="134">
        <f t="shared" si="60"/>
        <v>1.0508474576271185</v>
      </c>
      <c r="AA105" s="90">
        <f t="shared" si="61"/>
        <v>34.4</v>
      </c>
      <c r="AB105" s="91">
        <f t="shared" si="62"/>
        <v>41.279999999999994</v>
      </c>
      <c r="AC105" s="134">
        <f t="shared" si="63"/>
        <v>1.060092449922958</v>
      </c>
      <c r="AD105" s="90">
        <f t="shared" si="64"/>
        <v>34.75</v>
      </c>
      <c r="AE105" s="91">
        <f t="shared" si="65"/>
        <v>41.699999999999996</v>
      </c>
      <c r="AF105" s="134">
        <f t="shared" si="66"/>
        <v>1.0708782742681044</v>
      </c>
      <c r="AG105" s="90">
        <f t="shared" si="67"/>
        <v>35.050000000000004</v>
      </c>
      <c r="AH105" s="91">
        <f t="shared" si="83"/>
        <v>42.06</v>
      </c>
      <c r="AI105" s="134">
        <f t="shared" si="68"/>
        <v>1.0801232665639444</v>
      </c>
      <c r="AJ105" s="90">
        <f t="shared" si="69"/>
        <v>35.4</v>
      </c>
      <c r="AK105" s="91">
        <f t="shared" si="84"/>
        <v>42.48</v>
      </c>
      <c r="AL105" s="151">
        <f t="shared" si="70"/>
        <v>1.0909090909090906</v>
      </c>
      <c r="AM105" s="90">
        <f t="shared" si="71"/>
        <v>35.7</v>
      </c>
      <c r="AN105" s="91">
        <f t="shared" si="72"/>
        <v>42.84</v>
      </c>
      <c r="AO105" s="151">
        <f t="shared" si="73"/>
        <v>1.1001540832049306</v>
      </c>
      <c r="AP105" s="90">
        <f t="shared" si="74"/>
        <v>36.050000000000004</v>
      </c>
      <c r="AQ105" s="91">
        <f t="shared" si="75"/>
        <v>43.260000000000005</v>
      </c>
      <c r="AR105" s="134">
        <f t="shared" si="76"/>
        <v>1.110939907550077</v>
      </c>
      <c r="AS105" s="90">
        <f t="shared" si="77"/>
        <v>36.35</v>
      </c>
      <c r="AT105" s="92">
        <f t="shared" si="78"/>
        <v>43.62</v>
      </c>
      <c r="AU105" s="152">
        <f t="shared" si="79"/>
        <v>1.1201848998459165</v>
      </c>
      <c r="AV105" s="90">
        <f t="shared" si="80"/>
        <v>37.35</v>
      </c>
      <c r="AW105" s="93">
        <f t="shared" si="85"/>
        <v>44.82</v>
      </c>
      <c r="AX105" s="153">
        <f t="shared" si="81"/>
        <v>1.151001540832049</v>
      </c>
    </row>
    <row r="106" spans="2:50" s="59" customFormat="1" ht="15.75" customHeight="1">
      <c r="B106" s="158">
        <v>1713</v>
      </c>
      <c r="C106" s="183"/>
      <c r="D106" s="217" t="s">
        <v>520</v>
      </c>
      <c r="E106" s="144"/>
      <c r="F106" s="145">
        <v>29</v>
      </c>
      <c r="G106" s="146">
        <f t="shared" si="45"/>
        <v>34.8</v>
      </c>
      <c r="H106" s="89">
        <v>27.25</v>
      </c>
      <c r="I106" s="164">
        <f t="shared" si="88"/>
        <v>32.699999999999996</v>
      </c>
      <c r="J106" s="146">
        <f t="shared" si="82"/>
        <v>47</v>
      </c>
      <c r="K106" s="145">
        <f t="shared" si="46"/>
        <v>44.150000000000006</v>
      </c>
      <c r="L106" s="148">
        <f t="shared" si="47"/>
        <v>1.0642201834862386</v>
      </c>
      <c r="M106" s="149">
        <f t="shared" si="48"/>
        <v>29.900000000000002</v>
      </c>
      <c r="N106" s="150">
        <f t="shared" si="49"/>
        <v>35.88</v>
      </c>
      <c r="O106" s="89">
        <f t="shared" si="50"/>
        <v>30.200000000000003</v>
      </c>
      <c r="P106" s="89">
        <f t="shared" si="86"/>
        <v>36.24</v>
      </c>
      <c r="Q106" s="134">
        <f t="shared" si="51"/>
        <v>1.0100334448160535</v>
      </c>
      <c r="R106" s="90">
        <f t="shared" si="52"/>
        <v>30.8</v>
      </c>
      <c r="S106" s="135">
        <f t="shared" si="53"/>
        <v>36.96</v>
      </c>
      <c r="T106" s="134">
        <f t="shared" si="54"/>
        <v>1.0301003344481605</v>
      </c>
      <c r="U106" s="90">
        <f t="shared" si="55"/>
        <v>31.1</v>
      </c>
      <c r="V106" s="91">
        <f t="shared" si="56"/>
        <v>37.32</v>
      </c>
      <c r="W106" s="134">
        <f t="shared" si="57"/>
        <v>1.040133779264214</v>
      </c>
      <c r="X106" s="90">
        <f t="shared" si="58"/>
        <v>31.400000000000002</v>
      </c>
      <c r="Y106" s="136">
        <f t="shared" si="59"/>
        <v>37.68</v>
      </c>
      <c r="Z106" s="134">
        <f t="shared" si="60"/>
        <v>1.0501672240802675</v>
      </c>
      <c r="AA106" s="90">
        <f t="shared" si="61"/>
        <v>31.700000000000003</v>
      </c>
      <c r="AB106" s="91">
        <f t="shared" si="62"/>
        <v>38.04</v>
      </c>
      <c r="AC106" s="134">
        <f t="shared" si="63"/>
        <v>1.060200668896321</v>
      </c>
      <c r="AD106" s="90">
        <f t="shared" si="64"/>
        <v>32</v>
      </c>
      <c r="AE106" s="91">
        <f t="shared" si="65"/>
        <v>38.4</v>
      </c>
      <c r="AF106" s="134">
        <f t="shared" si="66"/>
        <v>1.0702341137123745</v>
      </c>
      <c r="AG106" s="90">
        <f t="shared" si="67"/>
        <v>32.300000000000004</v>
      </c>
      <c r="AH106" s="91">
        <f t="shared" si="83"/>
        <v>38.760000000000005</v>
      </c>
      <c r="AI106" s="134">
        <f t="shared" si="68"/>
        <v>1.0802675585284283</v>
      </c>
      <c r="AJ106" s="90">
        <f t="shared" si="69"/>
        <v>32.6</v>
      </c>
      <c r="AK106" s="91">
        <f t="shared" si="84"/>
        <v>39.12</v>
      </c>
      <c r="AL106" s="151">
        <f t="shared" si="70"/>
        <v>1.0903010033444815</v>
      </c>
      <c r="AM106" s="90">
        <f t="shared" si="71"/>
        <v>32.9</v>
      </c>
      <c r="AN106" s="91">
        <f t="shared" si="72"/>
        <v>39.48</v>
      </c>
      <c r="AO106" s="151">
        <f t="shared" si="73"/>
        <v>1.100334448160535</v>
      </c>
      <c r="AP106" s="90">
        <f t="shared" si="74"/>
        <v>33.2</v>
      </c>
      <c r="AQ106" s="91">
        <f t="shared" si="75"/>
        <v>39.84</v>
      </c>
      <c r="AR106" s="134">
        <f t="shared" si="76"/>
        <v>1.1103678929765886</v>
      </c>
      <c r="AS106" s="90">
        <f t="shared" si="77"/>
        <v>33.5</v>
      </c>
      <c r="AT106" s="92">
        <f t="shared" si="78"/>
        <v>40.199999999999996</v>
      </c>
      <c r="AU106" s="152">
        <f t="shared" si="79"/>
        <v>1.1204013377926418</v>
      </c>
      <c r="AV106" s="90">
        <f t="shared" si="80"/>
        <v>34.4</v>
      </c>
      <c r="AW106" s="93">
        <f t="shared" si="85"/>
        <v>41.279999999999994</v>
      </c>
      <c r="AX106" s="153">
        <f t="shared" si="81"/>
        <v>1.1505016722408024</v>
      </c>
    </row>
    <row r="107" spans="2:50" s="59" customFormat="1" ht="15.75" customHeight="1">
      <c r="B107" s="158">
        <v>6446</v>
      </c>
      <c r="C107" s="183"/>
      <c r="D107" s="217" t="s">
        <v>521</v>
      </c>
      <c r="E107" s="144"/>
      <c r="F107" s="145">
        <v>41.25</v>
      </c>
      <c r="G107" s="146">
        <f t="shared" si="45"/>
        <v>49.5</v>
      </c>
      <c r="H107" s="89">
        <v>39</v>
      </c>
      <c r="I107" s="164">
        <f t="shared" si="88"/>
        <v>46.8</v>
      </c>
      <c r="J107" s="146">
        <f t="shared" si="82"/>
        <v>66.85000000000001</v>
      </c>
      <c r="K107" s="145">
        <f t="shared" si="46"/>
        <v>63.2</v>
      </c>
      <c r="L107" s="148">
        <f t="shared" si="47"/>
        <v>1.0576923076923077</v>
      </c>
      <c r="M107" s="149">
        <f t="shared" si="48"/>
        <v>42.5</v>
      </c>
      <c r="N107" s="150">
        <f t="shared" si="49"/>
        <v>51</v>
      </c>
      <c r="O107" s="89">
        <f t="shared" si="50"/>
        <v>42.95</v>
      </c>
      <c r="P107" s="89">
        <f t="shared" si="86"/>
        <v>51.54</v>
      </c>
      <c r="Q107" s="134">
        <f t="shared" si="51"/>
        <v>1.0105882352941176</v>
      </c>
      <c r="R107" s="90">
        <f t="shared" si="52"/>
        <v>43.800000000000004</v>
      </c>
      <c r="S107" s="135">
        <f t="shared" si="53"/>
        <v>52.56</v>
      </c>
      <c r="T107" s="134">
        <f t="shared" si="54"/>
        <v>1.0305882352941176</v>
      </c>
      <c r="U107" s="90">
        <f t="shared" si="55"/>
        <v>44.2</v>
      </c>
      <c r="V107" s="91">
        <f t="shared" si="56"/>
        <v>53.04</v>
      </c>
      <c r="W107" s="134">
        <f t="shared" si="57"/>
        <v>1.04</v>
      </c>
      <c r="X107" s="90">
        <f t="shared" si="58"/>
        <v>44.650000000000006</v>
      </c>
      <c r="Y107" s="136">
        <f t="shared" si="59"/>
        <v>53.580000000000005</v>
      </c>
      <c r="Z107" s="134">
        <f t="shared" si="60"/>
        <v>1.0505882352941178</v>
      </c>
      <c r="AA107" s="90">
        <f t="shared" si="61"/>
        <v>45.050000000000004</v>
      </c>
      <c r="AB107" s="91">
        <f t="shared" si="62"/>
        <v>54.06</v>
      </c>
      <c r="AC107" s="134">
        <f t="shared" si="63"/>
        <v>1.06</v>
      </c>
      <c r="AD107" s="90">
        <f t="shared" si="64"/>
        <v>45.5</v>
      </c>
      <c r="AE107" s="91">
        <f t="shared" si="65"/>
        <v>54.6</v>
      </c>
      <c r="AF107" s="134">
        <f t="shared" si="66"/>
        <v>1.0705882352941176</v>
      </c>
      <c r="AG107" s="90">
        <f t="shared" si="67"/>
        <v>45.900000000000006</v>
      </c>
      <c r="AH107" s="91">
        <f t="shared" si="83"/>
        <v>55.080000000000005</v>
      </c>
      <c r="AI107" s="134">
        <f t="shared" si="68"/>
        <v>1.08</v>
      </c>
      <c r="AJ107" s="90">
        <f t="shared" si="69"/>
        <v>46.35</v>
      </c>
      <c r="AK107" s="91">
        <f t="shared" si="84"/>
        <v>55.62</v>
      </c>
      <c r="AL107" s="151">
        <f t="shared" si="70"/>
        <v>1.0905882352941176</v>
      </c>
      <c r="AM107" s="90">
        <f t="shared" si="71"/>
        <v>46.75</v>
      </c>
      <c r="AN107" s="91">
        <f t="shared" si="72"/>
        <v>56.1</v>
      </c>
      <c r="AO107" s="151">
        <f t="shared" si="73"/>
        <v>1.1</v>
      </c>
      <c r="AP107" s="90">
        <f t="shared" si="74"/>
        <v>47.2</v>
      </c>
      <c r="AQ107" s="91">
        <f t="shared" si="75"/>
        <v>56.64</v>
      </c>
      <c r="AR107" s="134">
        <f t="shared" si="76"/>
        <v>1.1105882352941177</v>
      </c>
      <c r="AS107" s="90">
        <f t="shared" si="77"/>
        <v>47.6</v>
      </c>
      <c r="AT107" s="92">
        <f t="shared" si="78"/>
        <v>57.12</v>
      </c>
      <c r="AU107" s="152">
        <f t="shared" si="79"/>
        <v>1.1199999999999999</v>
      </c>
      <c r="AV107" s="90">
        <f t="shared" si="80"/>
        <v>48.900000000000006</v>
      </c>
      <c r="AW107" s="93">
        <f t="shared" si="85"/>
        <v>58.68000000000001</v>
      </c>
      <c r="AX107" s="153">
        <f t="shared" si="81"/>
        <v>1.1505882352941177</v>
      </c>
    </row>
    <row r="108" spans="2:50" s="59" customFormat="1" ht="15.75" customHeight="1">
      <c r="B108" s="183">
        <v>11328</v>
      </c>
      <c r="C108" s="183"/>
      <c r="D108" s="217" t="s">
        <v>522</v>
      </c>
      <c r="E108" s="144"/>
      <c r="F108" s="145">
        <v>41.25</v>
      </c>
      <c r="G108" s="146">
        <f t="shared" si="45"/>
        <v>49.5</v>
      </c>
      <c r="H108" s="89">
        <v>39</v>
      </c>
      <c r="I108" s="164">
        <f t="shared" si="88"/>
        <v>46.8</v>
      </c>
      <c r="J108" s="146">
        <f t="shared" si="82"/>
        <v>66.85000000000001</v>
      </c>
      <c r="K108" s="145">
        <f t="shared" si="46"/>
        <v>63.2</v>
      </c>
      <c r="L108" s="148">
        <f t="shared" si="47"/>
        <v>1.0576923076923077</v>
      </c>
      <c r="M108" s="149">
        <f t="shared" si="48"/>
        <v>42.5</v>
      </c>
      <c r="N108" s="150">
        <f t="shared" si="49"/>
        <v>51</v>
      </c>
      <c r="O108" s="89">
        <f t="shared" si="50"/>
        <v>42.95</v>
      </c>
      <c r="P108" s="89">
        <f t="shared" si="86"/>
        <v>51.54</v>
      </c>
      <c r="Q108" s="134">
        <f t="shared" si="51"/>
        <v>1.0105882352941176</v>
      </c>
      <c r="R108" s="90">
        <f t="shared" si="52"/>
        <v>43.800000000000004</v>
      </c>
      <c r="S108" s="135">
        <f t="shared" si="53"/>
        <v>52.56</v>
      </c>
      <c r="T108" s="134">
        <f t="shared" si="54"/>
        <v>1.0305882352941176</v>
      </c>
      <c r="U108" s="90">
        <f t="shared" si="55"/>
        <v>44.2</v>
      </c>
      <c r="V108" s="91">
        <f t="shared" si="56"/>
        <v>53.04</v>
      </c>
      <c r="W108" s="134">
        <f t="shared" si="57"/>
        <v>1.04</v>
      </c>
      <c r="X108" s="90">
        <f t="shared" si="58"/>
        <v>44.650000000000006</v>
      </c>
      <c r="Y108" s="136">
        <f t="shared" si="59"/>
        <v>53.580000000000005</v>
      </c>
      <c r="Z108" s="134">
        <f t="shared" si="60"/>
        <v>1.0505882352941178</v>
      </c>
      <c r="AA108" s="90">
        <f t="shared" si="61"/>
        <v>45.050000000000004</v>
      </c>
      <c r="AB108" s="91">
        <f t="shared" si="62"/>
        <v>54.06</v>
      </c>
      <c r="AC108" s="134">
        <f t="shared" si="63"/>
        <v>1.06</v>
      </c>
      <c r="AD108" s="90">
        <f t="shared" si="64"/>
        <v>45.5</v>
      </c>
      <c r="AE108" s="91">
        <f t="shared" si="65"/>
        <v>54.6</v>
      </c>
      <c r="AF108" s="134">
        <f t="shared" si="66"/>
        <v>1.0705882352941176</v>
      </c>
      <c r="AG108" s="90">
        <f t="shared" si="67"/>
        <v>45.900000000000006</v>
      </c>
      <c r="AH108" s="91">
        <f t="shared" si="83"/>
        <v>55.080000000000005</v>
      </c>
      <c r="AI108" s="134">
        <f t="shared" si="68"/>
        <v>1.08</v>
      </c>
      <c r="AJ108" s="90">
        <f t="shared" si="69"/>
        <v>46.35</v>
      </c>
      <c r="AK108" s="91">
        <f t="shared" si="84"/>
        <v>55.62</v>
      </c>
      <c r="AL108" s="151">
        <f t="shared" si="70"/>
        <v>1.0905882352941176</v>
      </c>
      <c r="AM108" s="90">
        <f t="shared" si="71"/>
        <v>46.75</v>
      </c>
      <c r="AN108" s="91">
        <f t="shared" si="72"/>
        <v>56.1</v>
      </c>
      <c r="AO108" s="151">
        <f t="shared" si="73"/>
        <v>1.1</v>
      </c>
      <c r="AP108" s="90">
        <f t="shared" si="74"/>
        <v>47.2</v>
      </c>
      <c r="AQ108" s="91">
        <f t="shared" si="75"/>
        <v>56.64</v>
      </c>
      <c r="AR108" s="134">
        <f t="shared" si="76"/>
        <v>1.1105882352941177</v>
      </c>
      <c r="AS108" s="90">
        <f t="shared" si="77"/>
        <v>47.6</v>
      </c>
      <c r="AT108" s="92">
        <f t="shared" si="78"/>
        <v>57.12</v>
      </c>
      <c r="AU108" s="152">
        <f t="shared" si="79"/>
        <v>1.1199999999999999</v>
      </c>
      <c r="AV108" s="90">
        <f t="shared" si="80"/>
        <v>48.900000000000006</v>
      </c>
      <c r="AW108" s="93">
        <f t="shared" si="85"/>
        <v>58.68000000000001</v>
      </c>
      <c r="AX108" s="153">
        <f t="shared" si="81"/>
        <v>1.1505882352941177</v>
      </c>
    </row>
    <row r="109" spans="1:50" s="59" customFormat="1" ht="15.75" customHeight="1">
      <c r="A109" s="184"/>
      <c r="B109" s="158">
        <v>11327</v>
      </c>
      <c r="C109" s="158" t="s">
        <v>523</v>
      </c>
      <c r="D109" s="217" t="s">
        <v>524</v>
      </c>
      <c r="E109" s="144"/>
      <c r="F109" s="145">
        <v>81</v>
      </c>
      <c r="G109" s="146">
        <f t="shared" si="45"/>
        <v>97.2</v>
      </c>
      <c r="H109" s="89">
        <v>76.5</v>
      </c>
      <c r="I109" s="164">
        <f t="shared" si="88"/>
        <v>91.8</v>
      </c>
      <c r="J109" s="146">
        <f t="shared" si="82"/>
        <v>131.25</v>
      </c>
      <c r="K109" s="145">
        <f t="shared" si="46"/>
        <v>123.95</v>
      </c>
      <c r="L109" s="148">
        <f t="shared" si="47"/>
        <v>1.0588235294117647</v>
      </c>
      <c r="M109" s="149">
        <f t="shared" si="48"/>
        <v>83.45</v>
      </c>
      <c r="N109" s="150">
        <f t="shared" si="49"/>
        <v>100.14</v>
      </c>
      <c r="O109" s="89">
        <f t="shared" si="50"/>
        <v>84.30000000000001</v>
      </c>
      <c r="P109" s="89">
        <f t="shared" si="86"/>
        <v>101.16000000000001</v>
      </c>
      <c r="Q109" s="134">
        <f t="shared" si="51"/>
        <v>1.0101857399640504</v>
      </c>
      <c r="R109" s="90">
        <f t="shared" si="52"/>
        <v>86</v>
      </c>
      <c r="S109" s="135">
        <f t="shared" si="53"/>
        <v>103.2</v>
      </c>
      <c r="T109" s="134">
        <f t="shared" si="54"/>
        <v>1.030557219892151</v>
      </c>
      <c r="U109" s="90">
        <f t="shared" si="55"/>
        <v>86.80000000000001</v>
      </c>
      <c r="V109" s="91">
        <f t="shared" si="56"/>
        <v>104.16000000000001</v>
      </c>
      <c r="W109" s="134">
        <f t="shared" si="57"/>
        <v>1.0401437986818456</v>
      </c>
      <c r="X109" s="90">
        <f t="shared" si="58"/>
        <v>87.65</v>
      </c>
      <c r="Y109" s="136">
        <f t="shared" si="59"/>
        <v>105.18</v>
      </c>
      <c r="Z109" s="134">
        <f t="shared" si="60"/>
        <v>1.0503295386458957</v>
      </c>
      <c r="AA109" s="90">
        <f t="shared" si="61"/>
        <v>88.5</v>
      </c>
      <c r="AB109" s="91">
        <f t="shared" si="62"/>
        <v>106.2</v>
      </c>
      <c r="AC109" s="134">
        <f t="shared" si="63"/>
        <v>1.060515278609946</v>
      </c>
      <c r="AD109" s="90">
        <f t="shared" si="64"/>
        <v>89.30000000000001</v>
      </c>
      <c r="AE109" s="91">
        <f t="shared" si="65"/>
        <v>107.16000000000001</v>
      </c>
      <c r="AF109" s="134">
        <f t="shared" si="66"/>
        <v>1.0701018573996406</v>
      </c>
      <c r="AG109" s="90">
        <f t="shared" si="67"/>
        <v>90.15</v>
      </c>
      <c r="AH109" s="91">
        <f t="shared" si="83"/>
        <v>108.18</v>
      </c>
      <c r="AI109" s="134">
        <f t="shared" si="68"/>
        <v>1.080287597363691</v>
      </c>
      <c r="AJ109" s="90">
        <f t="shared" si="69"/>
        <v>91</v>
      </c>
      <c r="AK109" s="91">
        <f t="shared" si="84"/>
        <v>109.2</v>
      </c>
      <c r="AL109" s="151">
        <f t="shared" si="70"/>
        <v>1.090473337327741</v>
      </c>
      <c r="AM109" s="90">
        <f t="shared" si="71"/>
        <v>91.80000000000001</v>
      </c>
      <c r="AN109" s="91">
        <f t="shared" si="72"/>
        <v>110.16000000000001</v>
      </c>
      <c r="AO109" s="151">
        <f t="shared" si="73"/>
        <v>1.1000599161174356</v>
      </c>
      <c r="AP109" s="90">
        <f t="shared" si="74"/>
        <v>92.65</v>
      </c>
      <c r="AQ109" s="91">
        <f t="shared" si="75"/>
        <v>111.18</v>
      </c>
      <c r="AR109" s="134">
        <f t="shared" si="76"/>
        <v>1.110245656081486</v>
      </c>
      <c r="AS109" s="90">
        <f t="shared" si="77"/>
        <v>93.5</v>
      </c>
      <c r="AT109" s="92">
        <f t="shared" si="78"/>
        <v>112.2</v>
      </c>
      <c r="AU109" s="152">
        <f t="shared" si="79"/>
        <v>1.1204313960455363</v>
      </c>
      <c r="AV109" s="90">
        <f t="shared" si="80"/>
        <v>96</v>
      </c>
      <c r="AW109" s="93">
        <f t="shared" si="85"/>
        <v>115.19999999999999</v>
      </c>
      <c r="AX109" s="153">
        <f t="shared" si="81"/>
        <v>1.1503894547633313</v>
      </c>
    </row>
    <row r="110" spans="2:50" s="59" customFormat="1" ht="15.75" customHeight="1">
      <c r="B110" s="183">
        <v>14293</v>
      </c>
      <c r="C110" s="183"/>
      <c r="D110" s="217" t="s">
        <v>525</v>
      </c>
      <c r="E110" s="144"/>
      <c r="F110" s="145">
        <v>12</v>
      </c>
      <c r="G110" s="146">
        <f t="shared" si="45"/>
        <v>14.399999999999999</v>
      </c>
      <c r="H110" s="89">
        <v>11.25</v>
      </c>
      <c r="I110" s="164">
        <f t="shared" si="88"/>
        <v>13.5</v>
      </c>
      <c r="J110" s="146">
        <f t="shared" si="82"/>
        <v>19.450000000000003</v>
      </c>
      <c r="K110" s="185" t="s">
        <v>388</v>
      </c>
      <c r="L110" s="148">
        <f t="shared" si="47"/>
        <v>1.0666666666666667</v>
      </c>
      <c r="M110" s="149">
        <f t="shared" si="48"/>
        <v>12.4</v>
      </c>
      <c r="N110" s="186" t="s">
        <v>388</v>
      </c>
      <c r="O110" s="187" t="s">
        <v>388</v>
      </c>
      <c r="P110" s="89" t="s">
        <v>388</v>
      </c>
      <c r="Q110" s="134" t="s">
        <v>388</v>
      </c>
      <c r="R110" s="89" t="s">
        <v>388</v>
      </c>
      <c r="S110" s="135" t="s">
        <v>388</v>
      </c>
      <c r="T110" s="134" t="s">
        <v>388</v>
      </c>
      <c r="U110" s="89" t="s">
        <v>388</v>
      </c>
      <c r="V110" s="89" t="s">
        <v>388</v>
      </c>
      <c r="W110" s="134" t="s">
        <v>388</v>
      </c>
      <c r="X110" s="89"/>
      <c r="Y110" s="162" t="s">
        <v>388</v>
      </c>
      <c r="Z110" s="134" t="e">
        <f t="shared" si="60"/>
        <v>#VALUE!</v>
      </c>
      <c r="AA110" s="90"/>
      <c r="AB110" s="89" t="s">
        <v>388</v>
      </c>
      <c r="AC110" s="134" t="e">
        <f t="shared" si="63"/>
        <v>#VALUE!</v>
      </c>
      <c r="AD110" s="90"/>
      <c r="AE110" s="89" t="s">
        <v>388</v>
      </c>
      <c r="AF110" s="134" t="e">
        <f t="shared" si="66"/>
        <v>#VALUE!</v>
      </c>
      <c r="AG110" s="90"/>
      <c r="AH110" s="89" t="s">
        <v>388</v>
      </c>
      <c r="AI110" s="134" t="e">
        <f t="shared" si="68"/>
        <v>#VALUE!</v>
      </c>
      <c r="AJ110" s="90"/>
      <c r="AK110" s="89" t="s">
        <v>388</v>
      </c>
      <c r="AL110" s="151" t="e">
        <f t="shared" si="70"/>
        <v>#VALUE!</v>
      </c>
      <c r="AM110" s="90"/>
      <c r="AN110" s="89" t="s">
        <v>388</v>
      </c>
      <c r="AO110" s="151" t="e">
        <f t="shared" si="73"/>
        <v>#VALUE!</v>
      </c>
      <c r="AP110" s="90"/>
      <c r="AQ110" s="89" t="s">
        <v>388</v>
      </c>
      <c r="AR110" s="134" t="e">
        <f t="shared" si="76"/>
        <v>#VALUE!</v>
      </c>
      <c r="AS110" s="90"/>
      <c r="AT110" s="89" t="s">
        <v>388</v>
      </c>
      <c r="AU110" s="152" t="e">
        <f t="shared" si="79"/>
        <v>#VALUE!</v>
      </c>
      <c r="AV110" s="90"/>
      <c r="AW110" s="188" t="s">
        <v>388</v>
      </c>
      <c r="AX110" s="152" t="e">
        <f t="shared" si="81"/>
        <v>#VALUE!</v>
      </c>
    </row>
    <row r="111" spans="2:50" s="59" customFormat="1" ht="15.75" customHeight="1">
      <c r="B111" s="183">
        <v>14453</v>
      </c>
      <c r="C111" s="183"/>
      <c r="D111" s="217" t="s">
        <v>526</v>
      </c>
      <c r="E111" s="144"/>
      <c r="F111" s="145">
        <f>CEILING(H111*1.06,0.05)</f>
        <v>26.5</v>
      </c>
      <c r="G111" s="146">
        <f t="shared" si="45"/>
        <v>31.799999999999997</v>
      </c>
      <c r="H111" s="89">
        <v>25</v>
      </c>
      <c r="I111" s="164">
        <f t="shared" si="88"/>
        <v>30</v>
      </c>
      <c r="J111" s="146">
        <f t="shared" si="82"/>
        <v>42.95</v>
      </c>
      <c r="K111" s="185" t="s">
        <v>388</v>
      </c>
      <c r="L111" s="148">
        <f t="shared" si="47"/>
        <v>1.0599999999999998</v>
      </c>
      <c r="M111" s="149">
        <f t="shared" si="48"/>
        <v>27.3</v>
      </c>
      <c r="N111" s="186" t="s">
        <v>388</v>
      </c>
      <c r="O111" s="187" t="s">
        <v>388</v>
      </c>
      <c r="P111" s="89" t="s">
        <v>388</v>
      </c>
      <c r="Q111" s="134" t="s">
        <v>388</v>
      </c>
      <c r="R111" s="89" t="s">
        <v>388</v>
      </c>
      <c r="S111" s="135" t="s">
        <v>388</v>
      </c>
      <c r="T111" s="134" t="s">
        <v>388</v>
      </c>
      <c r="U111" s="89" t="s">
        <v>388</v>
      </c>
      <c r="V111" s="89" t="s">
        <v>388</v>
      </c>
      <c r="W111" s="134" t="s">
        <v>388</v>
      </c>
      <c r="X111" s="89"/>
      <c r="Y111" s="162" t="s">
        <v>388</v>
      </c>
      <c r="Z111" s="134" t="e">
        <f t="shared" si="60"/>
        <v>#VALUE!</v>
      </c>
      <c r="AA111" s="90"/>
      <c r="AB111" s="89" t="s">
        <v>388</v>
      </c>
      <c r="AC111" s="134" t="e">
        <f t="shared" si="63"/>
        <v>#VALUE!</v>
      </c>
      <c r="AD111" s="90"/>
      <c r="AE111" s="89" t="s">
        <v>388</v>
      </c>
      <c r="AF111" s="134" t="e">
        <f t="shared" si="66"/>
        <v>#VALUE!</v>
      </c>
      <c r="AG111" s="90"/>
      <c r="AH111" s="89" t="s">
        <v>388</v>
      </c>
      <c r="AI111" s="134" t="e">
        <f t="shared" si="68"/>
        <v>#VALUE!</v>
      </c>
      <c r="AJ111" s="90"/>
      <c r="AK111" s="89" t="s">
        <v>388</v>
      </c>
      <c r="AL111" s="151" t="e">
        <f t="shared" si="70"/>
        <v>#VALUE!</v>
      </c>
      <c r="AM111" s="90"/>
      <c r="AN111" s="89" t="s">
        <v>388</v>
      </c>
      <c r="AO111" s="151" t="e">
        <f t="shared" si="73"/>
        <v>#VALUE!</v>
      </c>
      <c r="AP111" s="90"/>
      <c r="AQ111" s="89" t="s">
        <v>388</v>
      </c>
      <c r="AR111" s="134" t="e">
        <f t="shared" si="76"/>
        <v>#VALUE!</v>
      </c>
      <c r="AS111" s="90"/>
      <c r="AT111" s="89" t="s">
        <v>388</v>
      </c>
      <c r="AU111" s="152" t="e">
        <f t="shared" si="79"/>
        <v>#VALUE!</v>
      </c>
      <c r="AV111" s="90"/>
      <c r="AW111" s="188" t="s">
        <v>388</v>
      </c>
      <c r="AX111" s="152" t="e">
        <f t="shared" si="81"/>
        <v>#VALUE!</v>
      </c>
    </row>
    <row r="112" spans="2:50" s="59" customFormat="1" ht="15.75" customHeight="1">
      <c r="B112" s="183"/>
      <c r="C112" s="183"/>
      <c r="D112" s="217" t="s">
        <v>527</v>
      </c>
      <c r="E112" s="144"/>
      <c r="F112" s="145">
        <v>50</v>
      </c>
      <c r="G112" s="146">
        <f t="shared" si="45"/>
        <v>60</v>
      </c>
      <c r="H112" s="89">
        <v>47.25</v>
      </c>
      <c r="I112" s="164">
        <f t="shared" si="88"/>
        <v>56.699999999999996</v>
      </c>
      <c r="J112" s="146">
        <f t="shared" si="82"/>
        <v>81</v>
      </c>
      <c r="K112" s="185" t="s">
        <v>388</v>
      </c>
      <c r="L112" s="148">
        <f t="shared" si="47"/>
        <v>1.0582010582010584</v>
      </c>
      <c r="M112" s="149">
        <f t="shared" si="48"/>
        <v>51.5</v>
      </c>
      <c r="N112" s="186" t="s">
        <v>388</v>
      </c>
      <c r="O112" s="187" t="s">
        <v>388</v>
      </c>
      <c r="P112" s="89" t="s">
        <v>388</v>
      </c>
      <c r="Q112" s="134" t="s">
        <v>388</v>
      </c>
      <c r="R112" s="89" t="s">
        <v>388</v>
      </c>
      <c r="S112" s="135" t="s">
        <v>388</v>
      </c>
      <c r="T112" s="134" t="s">
        <v>388</v>
      </c>
      <c r="U112" s="89" t="s">
        <v>388</v>
      </c>
      <c r="V112" s="89" t="s">
        <v>388</v>
      </c>
      <c r="W112" s="134" t="s">
        <v>388</v>
      </c>
      <c r="X112" s="89"/>
      <c r="Y112" s="162" t="s">
        <v>388</v>
      </c>
      <c r="Z112" s="134" t="e">
        <f t="shared" si="60"/>
        <v>#VALUE!</v>
      </c>
      <c r="AA112" s="90"/>
      <c r="AB112" s="89" t="s">
        <v>388</v>
      </c>
      <c r="AC112" s="134" t="e">
        <f t="shared" si="63"/>
        <v>#VALUE!</v>
      </c>
      <c r="AD112" s="90"/>
      <c r="AE112" s="89" t="s">
        <v>388</v>
      </c>
      <c r="AF112" s="134" t="e">
        <f t="shared" si="66"/>
        <v>#VALUE!</v>
      </c>
      <c r="AG112" s="90"/>
      <c r="AH112" s="89" t="s">
        <v>388</v>
      </c>
      <c r="AI112" s="134" t="e">
        <f t="shared" si="68"/>
        <v>#VALUE!</v>
      </c>
      <c r="AJ112" s="90"/>
      <c r="AK112" s="89" t="s">
        <v>388</v>
      </c>
      <c r="AL112" s="151" t="e">
        <f t="shared" si="70"/>
        <v>#VALUE!</v>
      </c>
      <c r="AM112" s="90"/>
      <c r="AN112" s="89" t="s">
        <v>388</v>
      </c>
      <c r="AO112" s="151" t="e">
        <f t="shared" si="73"/>
        <v>#VALUE!</v>
      </c>
      <c r="AP112" s="90"/>
      <c r="AQ112" s="89" t="s">
        <v>388</v>
      </c>
      <c r="AR112" s="134" t="e">
        <f t="shared" si="76"/>
        <v>#VALUE!</v>
      </c>
      <c r="AS112" s="90"/>
      <c r="AT112" s="89" t="s">
        <v>388</v>
      </c>
      <c r="AU112" s="152" t="e">
        <f t="shared" si="79"/>
        <v>#VALUE!</v>
      </c>
      <c r="AV112" s="90"/>
      <c r="AW112" s="188" t="s">
        <v>388</v>
      </c>
      <c r="AX112" s="152" t="e">
        <f t="shared" si="81"/>
        <v>#VALUE!</v>
      </c>
    </row>
    <row r="113" spans="2:50" s="59" customFormat="1" ht="15.75" customHeight="1">
      <c r="B113" s="183">
        <v>14872</v>
      </c>
      <c r="C113" s="183"/>
      <c r="D113" s="217" t="s">
        <v>528</v>
      </c>
      <c r="E113" s="144"/>
      <c r="F113" s="145">
        <v>7.5</v>
      </c>
      <c r="G113" s="146">
        <f t="shared" si="45"/>
        <v>9</v>
      </c>
      <c r="H113" s="189">
        <v>7.25</v>
      </c>
      <c r="I113" s="190">
        <f t="shared" si="88"/>
        <v>8.7</v>
      </c>
      <c r="J113" s="146" t="s">
        <v>388</v>
      </c>
      <c r="K113" s="185" t="s">
        <v>388</v>
      </c>
      <c r="L113" s="148">
        <f t="shared" si="47"/>
        <v>1.0344827586206897</v>
      </c>
      <c r="M113" s="149">
        <f t="shared" si="48"/>
        <v>7.75</v>
      </c>
      <c r="N113" s="186" t="s">
        <v>388</v>
      </c>
      <c r="O113" s="187" t="s">
        <v>388</v>
      </c>
      <c r="P113" s="89" t="s">
        <v>388</v>
      </c>
      <c r="Q113" s="134" t="s">
        <v>388</v>
      </c>
      <c r="R113" s="89" t="s">
        <v>388</v>
      </c>
      <c r="S113" s="135" t="s">
        <v>388</v>
      </c>
      <c r="T113" s="134" t="s">
        <v>388</v>
      </c>
      <c r="U113" s="89" t="s">
        <v>388</v>
      </c>
      <c r="V113" s="89" t="s">
        <v>388</v>
      </c>
      <c r="W113" s="134" t="s">
        <v>388</v>
      </c>
      <c r="X113" s="89"/>
      <c r="Y113" s="162" t="s">
        <v>388</v>
      </c>
      <c r="Z113" s="134" t="e">
        <f t="shared" si="60"/>
        <v>#VALUE!</v>
      </c>
      <c r="AA113" s="90"/>
      <c r="AB113" s="89" t="s">
        <v>388</v>
      </c>
      <c r="AC113" s="134" t="e">
        <f t="shared" si="63"/>
        <v>#VALUE!</v>
      </c>
      <c r="AD113" s="90"/>
      <c r="AE113" s="89" t="s">
        <v>388</v>
      </c>
      <c r="AF113" s="134" t="e">
        <f t="shared" si="66"/>
        <v>#VALUE!</v>
      </c>
      <c r="AG113" s="90"/>
      <c r="AH113" s="89" t="s">
        <v>388</v>
      </c>
      <c r="AI113" s="134" t="e">
        <f t="shared" si="68"/>
        <v>#VALUE!</v>
      </c>
      <c r="AJ113" s="90"/>
      <c r="AK113" s="89" t="s">
        <v>388</v>
      </c>
      <c r="AL113" s="151" t="e">
        <f t="shared" si="70"/>
        <v>#VALUE!</v>
      </c>
      <c r="AM113" s="90"/>
      <c r="AN113" s="89" t="s">
        <v>388</v>
      </c>
      <c r="AO113" s="151" t="e">
        <f t="shared" si="73"/>
        <v>#VALUE!</v>
      </c>
      <c r="AP113" s="90"/>
      <c r="AQ113" s="89" t="s">
        <v>388</v>
      </c>
      <c r="AR113" s="134" t="e">
        <f t="shared" si="76"/>
        <v>#VALUE!</v>
      </c>
      <c r="AS113" s="90"/>
      <c r="AT113" s="89" t="s">
        <v>388</v>
      </c>
      <c r="AU113" s="152" t="e">
        <f t="shared" si="79"/>
        <v>#VALUE!</v>
      </c>
      <c r="AV113" s="90"/>
      <c r="AW113" s="188" t="s">
        <v>388</v>
      </c>
      <c r="AX113" s="152" t="e">
        <f t="shared" si="81"/>
        <v>#VALUE!</v>
      </c>
    </row>
    <row r="114" spans="2:50" s="59" customFormat="1" ht="15.75" customHeight="1">
      <c r="B114" s="183">
        <v>2416</v>
      </c>
      <c r="C114" s="183"/>
      <c r="D114" s="217" t="s">
        <v>529</v>
      </c>
      <c r="E114" s="144"/>
      <c r="F114" s="145">
        <v>5</v>
      </c>
      <c r="G114" s="146">
        <f t="shared" si="45"/>
        <v>6</v>
      </c>
      <c r="H114" s="189">
        <v>4.75</v>
      </c>
      <c r="I114" s="190">
        <f t="shared" si="88"/>
        <v>5.7</v>
      </c>
      <c r="J114" s="146" t="s">
        <v>388</v>
      </c>
      <c r="K114" s="185" t="s">
        <v>388</v>
      </c>
      <c r="L114" s="148">
        <f t="shared" si="47"/>
        <v>1.0526315789473684</v>
      </c>
      <c r="M114" s="149">
        <f t="shared" si="48"/>
        <v>5.15</v>
      </c>
      <c r="N114" s="186" t="s">
        <v>388</v>
      </c>
      <c r="O114" s="187" t="s">
        <v>388</v>
      </c>
      <c r="P114" s="89" t="s">
        <v>388</v>
      </c>
      <c r="Q114" s="134" t="s">
        <v>388</v>
      </c>
      <c r="R114" s="89" t="s">
        <v>388</v>
      </c>
      <c r="S114" s="135" t="s">
        <v>388</v>
      </c>
      <c r="T114" s="134" t="s">
        <v>388</v>
      </c>
      <c r="U114" s="89" t="s">
        <v>388</v>
      </c>
      <c r="V114" s="89" t="s">
        <v>388</v>
      </c>
      <c r="W114" s="134" t="s">
        <v>388</v>
      </c>
      <c r="X114" s="89"/>
      <c r="Y114" s="162" t="s">
        <v>388</v>
      </c>
      <c r="Z114" s="134" t="e">
        <f t="shared" si="60"/>
        <v>#VALUE!</v>
      </c>
      <c r="AA114" s="90"/>
      <c r="AB114" s="89" t="s">
        <v>388</v>
      </c>
      <c r="AC114" s="134" t="e">
        <f t="shared" si="63"/>
        <v>#VALUE!</v>
      </c>
      <c r="AD114" s="90"/>
      <c r="AE114" s="89" t="s">
        <v>388</v>
      </c>
      <c r="AF114" s="134" t="e">
        <f t="shared" si="66"/>
        <v>#VALUE!</v>
      </c>
      <c r="AG114" s="90"/>
      <c r="AH114" s="89" t="s">
        <v>388</v>
      </c>
      <c r="AI114" s="134" t="e">
        <f t="shared" si="68"/>
        <v>#VALUE!</v>
      </c>
      <c r="AJ114" s="90"/>
      <c r="AK114" s="89" t="s">
        <v>388</v>
      </c>
      <c r="AL114" s="151" t="e">
        <f t="shared" si="70"/>
        <v>#VALUE!</v>
      </c>
      <c r="AM114" s="90"/>
      <c r="AN114" s="89" t="s">
        <v>388</v>
      </c>
      <c r="AO114" s="151" t="e">
        <f t="shared" si="73"/>
        <v>#VALUE!</v>
      </c>
      <c r="AP114" s="90"/>
      <c r="AQ114" s="89" t="s">
        <v>388</v>
      </c>
      <c r="AR114" s="134" t="e">
        <f t="shared" si="76"/>
        <v>#VALUE!</v>
      </c>
      <c r="AS114" s="90"/>
      <c r="AT114" s="89" t="s">
        <v>388</v>
      </c>
      <c r="AU114" s="152" t="e">
        <f t="shared" si="79"/>
        <v>#VALUE!</v>
      </c>
      <c r="AV114" s="90"/>
      <c r="AW114" s="188" t="s">
        <v>388</v>
      </c>
      <c r="AX114" s="152" t="e">
        <f t="shared" si="81"/>
        <v>#VALUE!</v>
      </c>
    </row>
    <row r="115" spans="1:50" s="59" customFormat="1" ht="15.75" customHeight="1">
      <c r="A115" s="184"/>
      <c r="B115" s="158">
        <v>2404</v>
      </c>
      <c r="C115" s="158" t="s">
        <v>530</v>
      </c>
      <c r="D115" s="217" t="s">
        <v>531</v>
      </c>
      <c r="E115" s="144"/>
      <c r="F115" s="145">
        <v>56</v>
      </c>
      <c r="G115" s="146">
        <f t="shared" si="45"/>
        <v>67.2</v>
      </c>
      <c r="H115" s="188">
        <v>52.75</v>
      </c>
      <c r="I115" s="164">
        <f t="shared" si="88"/>
        <v>63.3</v>
      </c>
      <c r="J115" s="146">
        <f t="shared" si="82"/>
        <v>90.75</v>
      </c>
      <c r="K115" s="191" t="s">
        <v>388</v>
      </c>
      <c r="L115" s="148">
        <f t="shared" si="47"/>
        <v>1.061611374407583</v>
      </c>
      <c r="M115" s="149">
        <f t="shared" si="48"/>
        <v>57.7</v>
      </c>
      <c r="N115" s="186" t="s">
        <v>388</v>
      </c>
      <c r="O115" s="187" t="s">
        <v>388</v>
      </c>
      <c r="P115" s="89" t="s">
        <v>388</v>
      </c>
      <c r="Q115" s="134" t="s">
        <v>388</v>
      </c>
      <c r="R115" s="89" t="s">
        <v>388</v>
      </c>
      <c r="S115" s="135" t="s">
        <v>388</v>
      </c>
      <c r="T115" s="134" t="s">
        <v>388</v>
      </c>
      <c r="U115" s="89" t="s">
        <v>388</v>
      </c>
      <c r="V115" s="89" t="s">
        <v>388</v>
      </c>
      <c r="W115" s="134" t="s">
        <v>388</v>
      </c>
      <c r="X115" s="89"/>
      <c r="Y115" s="162" t="s">
        <v>388</v>
      </c>
      <c r="Z115" s="134" t="e">
        <f t="shared" si="60"/>
        <v>#VALUE!</v>
      </c>
      <c r="AA115" s="90"/>
      <c r="AB115" s="89" t="s">
        <v>388</v>
      </c>
      <c r="AC115" s="134" t="e">
        <f t="shared" si="63"/>
        <v>#VALUE!</v>
      </c>
      <c r="AD115" s="90"/>
      <c r="AE115" s="89" t="s">
        <v>388</v>
      </c>
      <c r="AF115" s="134" t="e">
        <f t="shared" si="66"/>
        <v>#VALUE!</v>
      </c>
      <c r="AG115" s="90"/>
      <c r="AH115" s="89" t="s">
        <v>388</v>
      </c>
      <c r="AI115" s="134" t="e">
        <f t="shared" si="68"/>
        <v>#VALUE!</v>
      </c>
      <c r="AJ115" s="90"/>
      <c r="AK115" s="89" t="s">
        <v>388</v>
      </c>
      <c r="AL115" s="151" t="e">
        <f t="shared" si="70"/>
        <v>#VALUE!</v>
      </c>
      <c r="AM115" s="90"/>
      <c r="AN115" s="89" t="s">
        <v>388</v>
      </c>
      <c r="AO115" s="151" t="e">
        <f t="shared" si="73"/>
        <v>#VALUE!</v>
      </c>
      <c r="AP115" s="90"/>
      <c r="AQ115" s="89" t="s">
        <v>388</v>
      </c>
      <c r="AR115" s="134" t="e">
        <f t="shared" si="76"/>
        <v>#VALUE!</v>
      </c>
      <c r="AS115" s="90"/>
      <c r="AT115" s="89" t="s">
        <v>388</v>
      </c>
      <c r="AU115" s="152" t="e">
        <f t="shared" si="79"/>
        <v>#VALUE!</v>
      </c>
      <c r="AV115" s="90"/>
      <c r="AW115" s="188" t="s">
        <v>388</v>
      </c>
      <c r="AX115" s="152" t="e">
        <f t="shared" si="81"/>
        <v>#VALUE!</v>
      </c>
    </row>
    <row r="116" spans="2:50" s="59" customFormat="1" ht="15.75" customHeight="1">
      <c r="B116" s="183">
        <v>2405</v>
      </c>
      <c r="C116" s="183"/>
      <c r="D116" s="217" t="s">
        <v>532</v>
      </c>
      <c r="E116" s="144"/>
      <c r="F116" s="145">
        <v>10.5</v>
      </c>
      <c r="G116" s="146">
        <f t="shared" si="45"/>
        <v>12.6</v>
      </c>
      <c r="H116" s="188">
        <v>10</v>
      </c>
      <c r="I116" s="164">
        <f t="shared" si="88"/>
        <v>12</v>
      </c>
      <c r="J116" s="146">
        <f t="shared" si="82"/>
        <v>17.05</v>
      </c>
      <c r="K116" s="185" t="s">
        <v>388</v>
      </c>
      <c r="L116" s="148">
        <f t="shared" si="47"/>
        <v>1.05</v>
      </c>
      <c r="M116" s="149">
        <f t="shared" si="48"/>
        <v>10.850000000000001</v>
      </c>
      <c r="N116" s="186" t="s">
        <v>388</v>
      </c>
      <c r="O116" s="187" t="s">
        <v>388</v>
      </c>
      <c r="P116" s="89" t="s">
        <v>388</v>
      </c>
      <c r="Q116" s="134" t="s">
        <v>388</v>
      </c>
      <c r="R116" s="89" t="s">
        <v>388</v>
      </c>
      <c r="S116" s="135" t="s">
        <v>388</v>
      </c>
      <c r="T116" s="134" t="s">
        <v>388</v>
      </c>
      <c r="U116" s="89" t="s">
        <v>388</v>
      </c>
      <c r="V116" s="89" t="s">
        <v>388</v>
      </c>
      <c r="W116" s="134" t="s">
        <v>388</v>
      </c>
      <c r="X116" s="89"/>
      <c r="Y116" s="162" t="s">
        <v>388</v>
      </c>
      <c r="Z116" s="134" t="e">
        <f t="shared" si="60"/>
        <v>#VALUE!</v>
      </c>
      <c r="AA116" s="90"/>
      <c r="AB116" s="89" t="s">
        <v>388</v>
      </c>
      <c r="AC116" s="134" t="e">
        <f t="shared" si="63"/>
        <v>#VALUE!</v>
      </c>
      <c r="AD116" s="90"/>
      <c r="AE116" s="89" t="s">
        <v>388</v>
      </c>
      <c r="AF116" s="134" t="e">
        <f t="shared" si="66"/>
        <v>#VALUE!</v>
      </c>
      <c r="AG116" s="90"/>
      <c r="AH116" s="89" t="s">
        <v>388</v>
      </c>
      <c r="AI116" s="134" t="e">
        <f t="shared" si="68"/>
        <v>#VALUE!</v>
      </c>
      <c r="AJ116" s="90"/>
      <c r="AK116" s="89" t="s">
        <v>388</v>
      </c>
      <c r="AL116" s="151" t="e">
        <f t="shared" si="70"/>
        <v>#VALUE!</v>
      </c>
      <c r="AM116" s="90"/>
      <c r="AN116" s="89" t="s">
        <v>388</v>
      </c>
      <c r="AO116" s="151" t="e">
        <f t="shared" si="73"/>
        <v>#VALUE!</v>
      </c>
      <c r="AP116" s="90"/>
      <c r="AQ116" s="89" t="s">
        <v>388</v>
      </c>
      <c r="AR116" s="134" t="e">
        <f t="shared" si="76"/>
        <v>#VALUE!</v>
      </c>
      <c r="AS116" s="90"/>
      <c r="AT116" s="89" t="s">
        <v>388</v>
      </c>
      <c r="AU116" s="152" t="e">
        <f t="shared" si="79"/>
        <v>#VALUE!</v>
      </c>
      <c r="AV116" s="90"/>
      <c r="AW116" s="188" t="s">
        <v>388</v>
      </c>
      <c r="AX116" s="152" t="e">
        <f t="shared" si="81"/>
        <v>#VALUE!</v>
      </c>
    </row>
    <row r="117" spans="2:50" s="59" customFormat="1" ht="15.75" customHeight="1">
      <c r="B117" s="183">
        <v>2406</v>
      </c>
      <c r="C117" s="183"/>
      <c r="D117" s="217" t="s">
        <v>533</v>
      </c>
      <c r="E117" s="144"/>
      <c r="F117" s="145">
        <v>18.5</v>
      </c>
      <c r="G117" s="146">
        <f t="shared" si="45"/>
        <v>22.2</v>
      </c>
      <c r="H117" s="188">
        <v>17.5</v>
      </c>
      <c r="I117" s="164">
        <f t="shared" si="88"/>
        <v>21</v>
      </c>
      <c r="J117" s="146">
        <f t="shared" si="82"/>
        <v>30</v>
      </c>
      <c r="K117" s="185" t="s">
        <v>388</v>
      </c>
      <c r="L117" s="148">
        <f t="shared" si="47"/>
        <v>1.0571428571428572</v>
      </c>
      <c r="M117" s="149">
        <f t="shared" si="48"/>
        <v>19.1</v>
      </c>
      <c r="N117" s="186" t="s">
        <v>388</v>
      </c>
      <c r="O117" s="187" t="s">
        <v>388</v>
      </c>
      <c r="P117" s="89" t="s">
        <v>388</v>
      </c>
      <c r="Q117" s="134" t="s">
        <v>388</v>
      </c>
      <c r="R117" s="89" t="s">
        <v>388</v>
      </c>
      <c r="S117" s="135" t="s">
        <v>388</v>
      </c>
      <c r="T117" s="134" t="s">
        <v>388</v>
      </c>
      <c r="U117" s="89" t="s">
        <v>388</v>
      </c>
      <c r="V117" s="89" t="s">
        <v>388</v>
      </c>
      <c r="W117" s="134" t="s">
        <v>388</v>
      </c>
      <c r="X117" s="89"/>
      <c r="Y117" s="162" t="s">
        <v>388</v>
      </c>
      <c r="Z117" s="134" t="e">
        <f t="shared" si="60"/>
        <v>#VALUE!</v>
      </c>
      <c r="AA117" s="90"/>
      <c r="AB117" s="89" t="s">
        <v>388</v>
      </c>
      <c r="AC117" s="134" t="e">
        <f t="shared" si="63"/>
        <v>#VALUE!</v>
      </c>
      <c r="AD117" s="90"/>
      <c r="AE117" s="89" t="s">
        <v>388</v>
      </c>
      <c r="AF117" s="134" t="e">
        <f t="shared" si="66"/>
        <v>#VALUE!</v>
      </c>
      <c r="AG117" s="90"/>
      <c r="AH117" s="89" t="s">
        <v>388</v>
      </c>
      <c r="AI117" s="134" t="e">
        <f t="shared" si="68"/>
        <v>#VALUE!</v>
      </c>
      <c r="AJ117" s="90"/>
      <c r="AK117" s="89" t="s">
        <v>388</v>
      </c>
      <c r="AL117" s="151" t="e">
        <f t="shared" si="70"/>
        <v>#VALUE!</v>
      </c>
      <c r="AM117" s="90"/>
      <c r="AN117" s="89" t="s">
        <v>388</v>
      </c>
      <c r="AO117" s="151" t="e">
        <f t="shared" si="73"/>
        <v>#VALUE!</v>
      </c>
      <c r="AP117" s="90"/>
      <c r="AQ117" s="89" t="s">
        <v>388</v>
      </c>
      <c r="AR117" s="134" t="e">
        <f t="shared" si="76"/>
        <v>#VALUE!</v>
      </c>
      <c r="AS117" s="90"/>
      <c r="AT117" s="89" t="s">
        <v>388</v>
      </c>
      <c r="AU117" s="152" t="e">
        <f t="shared" si="79"/>
        <v>#VALUE!</v>
      </c>
      <c r="AV117" s="90"/>
      <c r="AW117" s="188" t="s">
        <v>388</v>
      </c>
      <c r="AX117" s="152" t="e">
        <f t="shared" si="81"/>
        <v>#VALUE!</v>
      </c>
    </row>
    <row r="118" spans="2:50" s="180" customFormat="1" ht="15.75" customHeight="1">
      <c r="B118" s="192">
        <v>2407</v>
      </c>
      <c r="C118" s="192"/>
      <c r="D118" s="221" t="s">
        <v>534</v>
      </c>
      <c r="E118" s="167"/>
      <c r="F118" s="168">
        <v>58.25</v>
      </c>
      <c r="G118" s="168">
        <f t="shared" si="45"/>
        <v>69.89999999999999</v>
      </c>
      <c r="H118" s="172">
        <v>39.5</v>
      </c>
      <c r="I118" s="170">
        <f t="shared" si="88"/>
        <v>47.4</v>
      </c>
      <c r="J118" s="168" t="s">
        <v>542</v>
      </c>
      <c r="K118" s="193" t="s">
        <v>388</v>
      </c>
      <c r="L118" s="171">
        <f t="shared" si="47"/>
        <v>1.4746835443037973</v>
      </c>
      <c r="M118" s="169" t="s">
        <v>542</v>
      </c>
      <c r="N118" s="194" t="s">
        <v>388</v>
      </c>
      <c r="O118" s="194" t="s">
        <v>388</v>
      </c>
      <c r="P118" s="169" t="s">
        <v>388</v>
      </c>
      <c r="Q118" s="173" t="s">
        <v>388</v>
      </c>
      <c r="R118" s="169" t="s">
        <v>388</v>
      </c>
      <c r="S118" s="174" t="s">
        <v>388</v>
      </c>
      <c r="T118" s="173" t="s">
        <v>388</v>
      </c>
      <c r="U118" s="169" t="s">
        <v>388</v>
      </c>
      <c r="V118" s="169" t="s">
        <v>388</v>
      </c>
      <c r="W118" s="173" t="s">
        <v>388</v>
      </c>
      <c r="X118" s="169"/>
      <c r="Y118" s="195" t="s">
        <v>388</v>
      </c>
      <c r="Z118" s="173" t="e">
        <f t="shared" si="60"/>
        <v>#VALUE!</v>
      </c>
      <c r="AA118" s="169"/>
      <c r="AB118" s="169" t="s">
        <v>388</v>
      </c>
      <c r="AC118" s="173" t="e">
        <f t="shared" si="63"/>
        <v>#VALUE!</v>
      </c>
      <c r="AD118" s="169"/>
      <c r="AE118" s="169" t="s">
        <v>388</v>
      </c>
      <c r="AF118" s="173" t="e">
        <f t="shared" si="66"/>
        <v>#VALUE!</v>
      </c>
      <c r="AG118" s="169"/>
      <c r="AH118" s="169" t="s">
        <v>388</v>
      </c>
      <c r="AI118" s="173" t="e">
        <f t="shared" si="68"/>
        <v>#VALUE!</v>
      </c>
      <c r="AJ118" s="169"/>
      <c r="AK118" s="169" t="s">
        <v>388</v>
      </c>
      <c r="AL118" s="176" t="e">
        <f t="shared" si="70"/>
        <v>#VALUE!</v>
      </c>
      <c r="AM118" s="169"/>
      <c r="AN118" s="169" t="s">
        <v>388</v>
      </c>
      <c r="AO118" s="176" t="e">
        <f t="shared" si="73"/>
        <v>#VALUE!</v>
      </c>
      <c r="AP118" s="169"/>
      <c r="AQ118" s="169" t="s">
        <v>388</v>
      </c>
      <c r="AR118" s="173" t="e">
        <f t="shared" si="76"/>
        <v>#VALUE!</v>
      </c>
      <c r="AS118" s="169"/>
      <c r="AT118" s="169" t="s">
        <v>388</v>
      </c>
      <c r="AU118" s="178" t="e">
        <f t="shared" si="79"/>
        <v>#VALUE!</v>
      </c>
      <c r="AV118" s="169"/>
      <c r="AW118" s="172" t="s">
        <v>388</v>
      </c>
      <c r="AX118" s="178" t="e">
        <f t="shared" si="81"/>
        <v>#VALUE!</v>
      </c>
    </row>
    <row r="119" spans="2:50" s="59" customFormat="1" ht="15.75" customHeight="1">
      <c r="B119" s="196">
        <v>3229</v>
      </c>
      <c r="C119" s="196"/>
      <c r="D119" s="222" t="s">
        <v>535</v>
      </c>
      <c r="E119" s="197"/>
      <c r="F119" s="145">
        <f>CEILING(H119*1.06,0.05)</f>
        <v>8.75</v>
      </c>
      <c r="G119" s="146">
        <f t="shared" si="45"/>
        <v>10.5</v>
      </c>
      <c r="H119" s="89">
        <v>8.25</v>
      </c>
      <c r="I119" s="198">
        <f t="shared" si="88"/>
        <v>9.9</v>
      </c>
      <c r="J119" s="146">
        <f t="shared" si="82"/>
        <v>14.200000000000001</v>
      </c>
      <c r="K119" s="145">
        <f>CEILING(I119*1.35,0.05)</f>
        <v>13.4</v>
      </c>
      <c r="L119" s="148">
        <f t="shared" si="47"/>
        <v>1.0606060606060606</v>
      </c>
      <c r="M119" s="149">
        <f t="shared" si="48"/>
        <v>9.05</v>
      </c>
      <c r="N119" s="199">
        <f aca="true" t="shared" si="89" ref="N119:N124">M119*1.2</f>
        <v>10.860000000000001</v>
      </c>
      <c r="O119" s="89">
        <f aca="true" t="shared" si="90" ref="O119:O124">CEILING(N119/1.2*1.01,0.05)</f>
        <v>9.15</v>
      </c>
      <c r="P119" s="200">
        <f aca="true" t="shared" si="91" ref="P119:P124">O119*1.2</f>
        <v>10.98</v>
      </c>
      <c r="Q119" s="134">
        <f t="shared" si="51"/>
        <v>1.011049723756906</v>
      </c>
      <c r="R119" s="90">
        <f aca="true" t="shared" si="92" ref="R119:R124">CEILING(N119/1.2*1.03,0.05)</f>
        <v>9.35</v>
      </c>
      <c r="S119" s="125">
        <f aca="true" t="shared" si="93" ref="S119:S124">R119*1.2</f>
        <v>11.219999999999999</v>
      </c>
      <c r="T119" s="134">
        <f t="shared" si="54"/>
        <v>1.033149171270718</v>
      </c>
      <c r="U119" s="90">
        <f aca="true" t="shared" si="94" ref="U119:U124">CEILING(N119/1.2*1.04,0.05)</f>
        <v>9.450000000000001</v>
      </c>
      <c r="V119" s="201">
        <f aca="true" t="shared" si="95" ref="V119:V124">U119*1.2</f>
        <v>11.340000000000002</v>
      </c>
      <c r="W119" s="134">
        <f t="shared" si="57"/>
        <v>1.0441988950276244</v>
      </c>
      <c r="X119" s="90">
        <f aca="true" t="shared" si="96" ref="X119:X124">CEILING(N119/1.2*1.05,0.05)</f>
        <v>9.55</v>
      </c>
      <c r="Y119" s="201">
        <f aca="true" t="shared" si="97" ref="Y119:Y124">X119*1.2</f>
        <v>11.46</v>
      </c>
      <c r="Z119" s="134">
        <f t="shared" si="60"/>
        <v>1.0552486187845302</v>
      </c>
      <c r="AA119" s="90">
        <f t="shared" si="61"/>
        <v>9.600000000000001</v>
      </c>
      <c r="AB119" s="201">
        <f aca="true" t="shared" si="98" ref="AB119:AB124">AA119*1.2</f>
        <v>11.520000000000001</v>
      </c>
      <c r="AC119" s="134">
        <f t="shared" si="63"/>
        <v>1.0607734806629834</v>
      </c>
      <c r="AD119" s="90">
        <f t="shared" si="64"/>
        <v>9.700000000000001</v>
      </c>
      <c r="AE119" s="201">
        <f aca="true" t="shared" si="99" ref="AE119:AE124">AD119*1.2</f>
        <v>11.64</v>
      </c>
      <c r="AF119" s="134">
        <f t="shared" si="66"/>
        <v>1.0718232044198894</v>
      </c>
      <c r="AG119" s="90">
        <f t="shared" si="67"/>
        <v>9.8</v>
      </c>
      <c r="AH119" s="201">
        <f aca="true" t="shared" si="100" ref="AH119:AH124">AG119*1.2</f>
        <v>11.76</v>
      </c>
      <c r="AI119" s="134">
        <f t="shared" si="68"/>
        <v>1.0828729281767955</v>
      </c>
      <c r="AJ119" s="90">
        <f t="shared" si="69"/>
        <v>9.9</v>
      </c>
      <c r="AK119" s="202">
        <f aca="true" t="shared" si="101" ref="AK119:AK124">AJ119*1.2</f>
        <v>11.88</v>
      </c>
      <c r="AL119" s="151">
        <f t="shared" si="70"/>
        <v>1.0939226519337015</v>
      </c>
      <c r="AM119" s="90">
        <f t="shared" si="71"/>
        <v>10</v>
      </c>
      <c r="AN119" s="202">
        <f aca="true" t="shared" si="102" ref="AN119:AN124">AM119*1.2</f>
        <v>12</v>
      </c>
      <c r="AO119" s="151">
        <f t="shared" si="73"/>
        <v>1.1049723756906076</v>
      </c>
      <c r="AP119" s="90">
        <f t="shared" si="74"/>
        <v>10.05</v>
      </c>
      <c r="AQ119" s="202">
        <f aca="true" t="shared" si="103" ref="AQ119:AQ124">AP119*1.2</f>
        <v>12.06</v>
      </c>
      <c r="AR119" s="134">
        <f t="shared" si="76"/>
        <v>1.1104972375690607</v>
      </c>
      <c r="AS119" s="90">
        <f t="shared" si="77"/>
        <v>10.15</v>
      </c>
      <c r="AT119" s="202">
        <f aca="true" t="shared" si="104" ref="AT119:AT124">AS119*1.2</f>
        <v>12.18</v>
      </c>
      <c r="AU119" s="152">
        <f t="shared" si="79"/>
        <v>1.1215469613259668</v>
      </c>
      <c r="AV119" s="90">
        <f t="shared" si="80"/>
        <v>10.450000000000001</v>
      </c>
      <c r="AW119" s="203">
        <f aca="true" t="shared" si="105" ref="AW119:AW124">AV119*1.2</f>
        <v>12.540000000000001</v>
      </c>
      <c r="AX119" s="152">
        <f t="shared" si="81"/>
        <v>1.1546961325966851</v>
      </c>
    </row>
    <row r="120" spans="2:50" s="59" customFormat="1" ht="15.75" customHeight="1">
      <c r="B120" s="183">
        <v>1431</v>
      </c>
      <c r="C120" s="183"/>
      <c r="D120" s="217" t="s">
        <v>536</v>
      </c>
      <c r="E120" s="204"/>
      <c r="F120" s="145">
        <v>19.25</v>
      </c>
      <c r="G120" s="146">
        <f t="shared" si="45"/>
        <v>23.099999999999998</v>
      </c>
      <c r="H120" s="89">
        <v>18</v>
      </c>
      <c r="I120" s="198">
        <f t="shared" si="88"/>
        <v>21.599999999999998</v>
      </c>
      <c r="J120" s="146">
        <f t="shared" si="82"/>
        <v>31.200000000000003</v>
      </c>
      <c r="K120" s="145">
        <f>CEILING(I120*1.35,0.05)</f>
        <v>29.200000000000003</v>
      </c>
      <c r="L120" s="148">
        <f t="shared" si="47"/>
        <v>1.0694444444444444</v>
      </c>
      <c r="M120" s="149">
        <f t="shared" si="48"/>
        <v>19.85</v>
      </c>
      <c r="N120" s="205">
        <f t="shared" si="89"/>
        <v>23.82</v>
      </c>
      <c r="O120" s="89">
        <f t="shared" si="90"/>
        <v>20.05</v>
      </c>
      <c r="P120" s="200">
        <f t="shared" si="91"/>
        <v>24.06</v>
      </c>
      <c r="Q120" s="134">
        <f t="shared" si="51"/>
        <v>1.0100755667506296</v>
      </c>
      <c r="R120" s="90">
        <f t="shared" si="92"/>
        <v>20.450000000000003</v>
      </c>
      <c r="S120" s="125">
        <f t="shared" si="93"/>
        <v>24.540000000000003</v>
      </c>
      <c r="T120" s="134">
        <f t="shared" si="54"/>
        <v>1.0302267002518892</v>
      </c>
      <c r="U120" s="90">
        <f t="shared" si="94"/>
        <v>20.650000000000002</v>
      </c>
      <c r="V120" s="201">
        <f t="shared" si="95"/>
        <v>24.78</v>
      </c>
      <c r="W120" s="134">
        <f t="shared" si="57"/>
        <v>1.0403022670025188</v>
      </c>
      <c r="X120" s="90">
        <f t="shared" si="96"/>
        <v>20.85</v>
      </c>
      <c r="Y120" s="201">
        <f t="shared" si="97"/>
        <v>25.02</v>
      </c>
      <c r="Z120" s="134">
        <f t="shared" si="60"/>
        <v>1.0503778337531486</v>
      </c>
      <c r="AA120" s="90">
        <f t="shared" si="61"/>
        <v>21.05</v>
      </c>
      <c r="AB120" s="201">
        <f t="shared" si="98"/>
        <v>25.26</v>
      </c>
      <c r="AC120" s="134">
        <f t="shared" si="63"/>
        <v>1.0604534005037785</v>
      </c>
      <c r="AD120" s="90">
        <f t="shared" si="64"/>
        <v>21.25</v>
      </c>
      <c r="AE120" s="201">
        <f t="shared" si="99"/>
        <v>25.5</v>
      </c>
      <c r="AF120" s="134">
        <f t="shared" si="66"/>
        <v>1.070528967254408</v>
      </c>
      <c r="AG120" s="90">
        <f t="shared" si="67"/>
        <v>21.450000000000003</v>
      </c>
      <c r="AH120" s="201">
        <f t="shared" si="100"/>
        <v>25.740000000000002</v>
      </c>
      <c r="AI120" s="134">
        <f t="shared" si="68"/>
        <v>1.0806045340050379</v>
      </c>
      <c r="AJ120" s="90">
        <f t="shared" si="69"/>
        <v>21.650000000000002</v>
      </c>
      <c r="AK120" s="202">
        <f t="shared" si="101"/>
        <v>25.98</v>
      </c>
      <c r="AL120" s="151">
        <f t="shared" si="70"/>
        <v>1.0906801007556675</v>
      </c>
      <c r="AM120" s="90">
        <f t="shared" si="71"/>
        <v>21.85</v>
      </c>
      <c r="AN120" s="202">
        <f t="shared" si="102"/>
        <v>26.220000000000002</v>
      </c>
      <c r="AO120" s="151">
        <f t="shared" si="73"/>
        <v>1.1007556675062973</v>
      </c>
      <c r="AP120" s="90">
        <f t="shared" si="74"/>
        <v>22.05</v>
      </c>
      <c r="AQ120" s="202">
        <f t="shared" si="103"/>
        <v>26.46</v>
      </c>
      <c r="AR120" s="134">
        <f t="shared" si="76"/>
        <v>1.1108312342569269</v>
      </c>
      <c r="AS120" s="90">
        <f t="shared" si="77"/>
        <v>22.25</v>
      </c>
      <c r="AT120" s="202">
        <f t="shared" si="104"/>
        <v>26.7</v>
      </c>
      <c r="AU120" s="152">
        <f t="shared" si="79"/>
        <v>1.1209068010075567</v>
      </c>
      <c r="AV120" s="90">
        <f t="shared" si="80"/>
        <v>22.85</v>
      </c>
      <c r="AW120" s="203">
        <f t="shared" si="105"/>
        <v>27.42</v>
      </c>
      <c r="AX120" s="152">
        <f t="shared" si="81"/>
        <v>1.151133501259446</v>
      </c>
    </row>
    <row r="121" spans="2:50" s="59" customFormat="1" ht="15.75" customHeight="1">
      <c r="B121" s="183">
        <v>8614</v>
      </c>
      <c r="C121" s="183"/>
      <c r="D121" s="217" t="s">
        <v>537</v>
      </c>
      <c r="E121" s="204"/>
      <c r="F121" s="145">
        <f>CEILING(H121*1.06,0.05)</f>
        <v>30.25</v>
      </c>
      <c r="G121" s="146">
        <f t="shared" si="45"/>
        <v>36.3</v>
      </c>
      <c r="H121" s="89">
        <v>28.5</v>
      </c>
      <c r="I121" s="198">
        <f t="shared" si="88"/>
        <v>34.199999999999996</v>
      </c>
      <c r="J121" s="146">
        <f t="shared" si="82"/>
        <v>49.050000000000004</v>
      </c>
      <c r="K121" s="145">
        <f>CEILING(I121*1.35,0.05)</f>
        <v>46.2</v>
      </c>
      <c r="L121" s="148">
        <f t="shared" si="47"/>
        <v>1.0614035087719298</v>
      </c>
      <c r="M121" s="149">
        <f t="shared" si="48"/>
        <v>31.200000000000003</v>
      </c>
      <c r="N121" s="205">
        <f t="shared" si="89"/>
        <v>37.440000000000005</v>
      </c>
      <c r="O121" s="89">
        <f t="shared" si="90"/>
        <v>31.55</v>
      </c>
      <c r="P121" s="200">
        <f t="shared" si="91"/>
        <v>37.86</v>
      </c>
      <c r="Q121" s="91">
        <f t="shared" si="51"/>
        <v>1.0112179487179487</v>
      </c>
      <c r="R121" s="89">
        <f t="shared" si="92"/>
        <v>32.15</v>
      </c>
      <c r="S121" s="125">
        <f t="shared" si="93"/>
        <v>38.58</v>
      </c>
      <c r="T121" s="91">
        <f t="shared" si="54"/>
        <v>1.0304487179487178</v>
      </c>
      <c r="U121" s="89">
        <f t="shared" si="94"/>
        <v>32.45</v>
      </c>
      <c r="V121" s="201">
        <f t="shared" si="95"/>
        <v>38.940000000000005</v>
      </c>
      <c r="W121" s="91">
        <f t="shared" si="57"/>
        <v>1.0400641025641026</v>
      </c>
      <c r="X121" s="89">
        <f t="shared" si="96"/>
        <v>32.800000000000004</v>
      </c>
      <c r="Y121" s="201">
        <f t="shared" si="97"/>
        <v>39.36000000000001</v>
      </c>
      <c r="Z121" s="134">
        <f t="shared" si="60"/>
        <v>1.0512820512820513</v>
      </c>
      <c r="AA121" s="89">
        <f t="shared" si="61"/>
        <v>33.1</v>
      </c>
      <c r="AB121" s="201">
        <f t="shared" si="98"/>
        <v>39.72</v>
      </c>
      <c r="AC121" s="134">
        <f t="shared" si="63"/>
        <v>1.0608974358974357</v>
      </c>
      <c r="AD121" s="89">
        <f t="shared" si="64"/>
        <v>33.4</v>
      </c>
      <c r="AE121" s="201">
        <f t="shared" si="99"/>
        <v>40.08</v>
      </c>
      <c r="AF121" s="134">
        <f t="shared" si="66"/>
        <v>1.0705128205128203</v>
      </c>
      <c r="AG121" s="89">
        <f t="shared" si="67"/>
        <v>33.7</v>
      </c>
      <c r="AH121" s="201">
        <f t="shared" si="100"/>
        <v>40.440000000000005</v>
      </c>
      <c r="AI121" s="134">
        <f t="shared" si="68"/>
        <v>1.080128205128205</v>
      </c>
      <c r="AJ121" s="89">
        <f t="shared" si="69"/>
        <v>34.050000000000004</v>
      </c>
      <c r="AK121" s="202">
        <f t="shared" si="101"/>
        <v>40.86000000000001</v>
      </c>
      <c r="AL121" s="151">
        <f t="shared" si="70"/>
        <v>1.091346153846154</v>
      </c>
      <c r="AM121" s="89">
        <f t="shared" si="71"/>
        <v>34.35</v>
      </c>
      <c r="AN121" s="202">
        <f t="shared" si="102"/>
        <v>41.22</v>
      </c>
      <c r="AO121" s="151">
        <f t="shared" si="73"/>
        <v>1.1009615384615383</v>
      </c>
      <c r="AP121" s="89">
        <f t="shared" si="74"/>
        <v>34.65</v>
      </c>
      <c r="AQ121" s="202">
        <f t="shared" si="103"/>
        <v>41.58</v>
      </c>
      <c r="AR121" s="134">
        <f t="shared" si="76"/>
        <v>1.110576923076923</v>
      </c>
      <c r="AS121" s="89">
        <f t="shared" si="77"/>
        <v>34.95</v>
      </c>
      <c r="AT121" s="202">
        <f t="shared" si="104"/>
        <v>41.940000000000005</v>
      </c>
      <c r="AU121" s="152">
        <f t="shared" si="79"/>
        <v>1.1201923076923077</v>
      </c>
      <c r="AV121" s="89">
        <f t="shared" si="80"/>
        <v>35.9</v>
      </c>
      <c r="AW121" s="203">
        <f t="shared" si="105"/>
        <v>43.08</v>
      </c>
      <c r="AX121" s="152">
        <f t="shared" si="81"/>
        <v>1.1506410256410255</v>
      </c>
    </row>
    <row r="122" spans="2:50" s="59" customFormat="1" ht="15.75" customHeight="1">
      <c r="B122" s="183">
        <v>8613</v>
      </c>
      <c r="C122" s="183"/>
      <c r="D122" s="217" t="s">
        <v>538</v>
      </c>
      <c r="E122" s="204"/>
      <c r="F122" s="145">
        <f>CEILING(H122*1.06,0.05)</f>
        <v>65.75</v>
      </c>
      <c r="G122" s="146">
        <f t="shared" si="45"/>
        <v>78.89999999999999</v>
      </c>
      <c r="H122" s="89">
        <v>62</v>
      </c>
      <c r="I122" s="198">
        <f t="shared" si="88"/>
        <v>74.39999999999999</v>
      </c>
      <c r="J122" s="146">
        <f t="shared" si="82"/>
        <v>106.55000000000001</v>
      </c>
      <c r="K122" s="145">
        <f>CEILING(I122*1.35,0.05)</f>
        <v>100.45</v>
      </c>
      <c r="L122" s="148">
        <f t="shared" si="47"/>
        <v>1.060483870967742</v>
      </c>
      <c r="M122" s="149">
        <f t="shared" si="48"/>
        <v>67.75</v>
      </c>
      <c r="N122" s="205">
        <f t="shared" si="89"/>
        <v>81.3</v>
      </c>
      <c r="O122" s="89">
        <f t="shared" si="90"/>
        <v>68.45</v>
      </c>
      <c r="P122" s="200">
        <f t="shared" si="91"/>
        <v>82.14</v>
      </c>
      <c r="Q122" s="91">
        <f t="shared" si="51"/>
        <v>1.0103321033210333</v>
      </c>
      <c r="R122" s="89">
        <f t="shared" si="92"/>
        <v>69.8</v>
      </c>
      <c r="S122" s="125">
        <f t="shared" si="93"/>
        <v>83.75999999999999</v>
      </c>
      <c r="T122" s="91">
        <f t="shared" si="54"/>
        <v>1.0302583025830259</v>
      </c>
      <c r="U122" s="89">
        <f t="shared" si="94"/>
        <v>70.5</v>
      </c>
      <c r="V122" s="201">
        <f t="shared" si="95"/>
        <v>84.6</v>
      </c>
      <c r="W122" s="91">
        <f t="shared" si="57"/>
        <v>1.040590405904059</v>
      </c>
      <c r="X122" s="89">
        <f t="shared" si="96"/>
        <v>71.15</v>
      </c>
      <c r="Y122" s="201">
        <f t="shared" si="97"/>
        <v>85.38000000000001</v>
      </c>
      <c r="Z122" s="134">
        <f t="shared" si="60"/>
        <v>1.0501845018450187</v>
      </c>
      <c r="AA122" s="89">
        <f t="shared" si="61"/>
        <v>71.85000000000001</v>
      </c>
      <c r="AB122" s="201">
        <f t="shared" si="98"/>
        <v>86.22000000000001</v>
      </c>
      <c r="AC122" s="134">
        <f t="shared" si="63"/>
        <v>1.060516605166052</v>
      </c>
      <c r="AD122" s="89">
        <f t="shared" si="64"/>
        <v>72.5</v>
      </c>
      <c r="AE122" s="201">
        <f t="shared" si="99"/>
        <v>87</v>
      </c>
      <c r="AF122" s="134">
        <f t="shared" si="66"/>
        <v>1.070110701107011</v>
      </c>
      <c r="AG122" s="89">
        <f t="shared" si="67"/>
        <v>73.2</v>
      </c>
      <c r="AH122" s="201">
        <f t="shared" si="100"/>
        <v>87.84</v>
      </c>
      <c r="AI122" s="134">
        <f t="shared" si="68"/>
        <v>1.0804428044280443</v>
      </c>
      <c r="AJ122" s="89">
        <f t="shared" si="69"/>
        <v>73.85000000000001</v>
      </c>
      <c r="AK122" s="202">
        <f t="shared" si="101"/>
        <v>88.62</v>
      </c>
      <c r="AL122" s="151">
        <f t="shared" si="70"/>
        <v>1.0900369003690038</v>
      </c>
      <c r="AM122" s="89">
        <f t="shared" si="71"/>
        <v>74.55</v>
      </c>
      <c r="AN122" s="202">
        <f t="shared" si="102"/>
        <v>89.46</v>
      </c>
      <c r="AO122" s="151">
        <f t="shared" si="73"/>
        <v>1.1003690036900369</v>
      </c>
      <c r="AP122" s="89">
        <f t="shared" si="74"/>
        <v>75.25</v>
      </c>
      <c r="AQ122" s="202">
        <f t="shared" si="103"/>
        <v>90.3</v>
      </c>
      <c r="AR122" s="134">
        <f t="shared" si="76"/>
        <v>1.1107011070110702</v>
      </c>
      <c r="AS122" s="89">
        <f t="shared" si="77"/>
        <v>75.9</v>
      </c>
      <c r="AT122" s="202">
        <f t="shared" si="104"/>
        <v>91.08</v>
      </c>
      <c r="AU122" s="152">
        <f t="shared" si="79"/>
        <v>1.1202952029520294</v>
      </c>
      <c r="AV122" s="89">
        <f t="shared" si="80"/>
        <v>77.95</v>
      </c>
      <c r="AW122" s="203">
        <f t="shared" si="105"/>
        <v>93.54</v>
      </c>
      <c r="AX122" s="152">
        <f t="shared" si="81"/>
        <v>1.1505535055350555</v>
      </c>
    </row>
    <row r="123" spans="2:50" s="59" customFormat="1" ht="15.75" customHeight="1">
      <c r="B123" s="206">
        <v>10960</v>
      </c>
      <c r="C123" s="206" t="s">
        <v>539</v>
      </c>
      <c r="D123" s="223" t="s">
        <v>540</v>
      </c>
      <c r="E123" s="204"/>
      <c r="F123" s="145">
        <v>7.75</v>
      </c>
      <c r="G123" s="146">
        <f t="shared" si="45"/>
        <v>9.299999999999999</v>
      </c>
      <c r="H123" s="147">
        <v>7.25</v>
      </c>
      <c r="I123" s="164">
        <f t="shared" si="88"/>
        <v>8.7</v>
      </c>
      <c r="J123" s="207">
        <f t="shared" si="82"/>
        <v>12.600000000000001</v>
      </c>
      <c r="K123" s="208">
        <f>CEILING(I123*1.35,0.05)</f>
        <v>11.75</v>
      </c>
      <c r="L123" s="148">
        <f t="shared" si="47"/>
        <v>1.0689655172413792</v>
      </c>
      <c r="M123" s="149">
        <f t="shared" si="48"/>
        <v>8</v>
      </c>
      <c r="N123" s="205">
        <f t="shared" si="89"/>
        <v>9.6</v>
      </c>
      <c r="O123" s="89">
        <f t="shared" si="90"/>
        <v>8.1</v>
      </c>
      <c r="P123" s="200">
        <f t="shared" si="91"/>
        <v>9.719999999999999</v>
      </c>
      <c r="Q123" s="91">
        <f t="shared" si="51"/>
        <v>1.0125</v>
      </c>
      <c r="R123" s="89">
        <f t="shared" si="92"/>
        <v>8.25</v>
      </c>
      <c r="S123" s="125">
        <f t="shared" si="93"/>
        <v>9.9</v>
      </c>
      <c r="T123" s="91">
        <f t="shared" si="54"/>
        <v>1.03125</v>
      </c>
      <c r="U123" s="89">
        <f t="shared" si="94"/>
        <v>8.35</v>
      </c>
      <c r="V123" s="201">
        <f t="shared" si="95"/>
        <v>10.02</v>
      </c>
      <c r="W123" s="91">
        <f t="shared" si="57"/>
        <v>1.04375</v>
      </c>
      <c r="X123" s="89">
        <f t="shared" si="96"/>
        <v>8.4</v>
      </c>
      <c r="Y123" s="201">
        <f t="shared" si="97"/>
        <v>10.08</v>
      </c>
      <c r="Z123" s="134">
        <f t="shared" si="60"/>
        <v>1.05</v>
      </c>
      <c r="AA123" s="89">
        <f t="shared" si="61"/>
        <v>8.5</v>
      </c>
      <c r="AB123" s="201">
        <f t="shared" si="98"/>
        <v>10.2</v>
      </c>
      <c r="AC123" s="134">
        <f t="shared" si="63"/>
        <v>1.0625</v>
      </c>
      <c r="AD123" s="89">
        <f t="shared" si="64"/>
        <v>8.6</v>
      </c>
      <c r="AE123" s="201">
        <f t="shared" si="99"/>
        <v>10.319999999999999</v>
      </c>
      <c r="AF123" s="134">
        <f t="shared" si="66"/>
        <v>1.075</v>
      </c>
      <c r="AG123" s="89">
        <f t="shared" si="67"/>
        <v>8.65</v>
      </c>
      <c r="AH123" s="201">
        <f t="shared" si="100"/>
        <v>10.38</v>
      </c>
      <c r="AI123" s="134">
        <f t="shared" si="68"/>
        <v>1.08125</v>
      </c>
      <c r="AJ123" s="89">
        <f t="shared" si="69"/>
        <v>8.75</v>
      </c>
      <c r="AK123" s="202">
        <f t="shared" si="101"/>
        <v>10.5</v>
      </c>
      <c r="AL123" s="151">
        <f t="shared" si="70"/>
        <v>1.09375</v>
      </c>
      <c r="AM123" s="89">
        <f t="shared" si="71"/>
        <v>8.8</v>
      </c>
      <c r="AN123" s="202">
        <f t="shared" si="102"/>
        <v>10.56</v>
      </c>
      <c r="AO123" s="151">
        <f t="shared" si="73"/>
        <v>1.1</v>
      </c>
      <c r="AP123" s="89">
        <f t="shared" si="74"/>
        <v>8.9</v>
      </c>
      <c r="AQ123" s="202">
        <f t="shared" si="103"/>
        <v>10.68</v>
      </c>
      <c r="AR123" s="134">
        <f t="shared" si="76"/>
        <v>1.1125</v>
      </c>
      <c r="AS123" s="89">
        <f t="shared" si="77"/>
        <v>9</v>
      </c>
      <c r="AT123" s="202">
        <f t="shared" si="104"/>
        <v>10.799999999999999</v>
      </c>
      <c r="AU123" s="152">
        <f t="shared" si="79"/>
        <v>1.125</v>
      </c>
      <c r="AV123" s="89">
        <f t="shared" si="80"/>
        <v>9.200000000000001</v>
      </c>
      <c r="AW123" s="203">
        <f t="shared" si="105"/>
        <v>11.040000000000001</v>
      </c>
      <c r="AX123" s="152">
        <f t="shared" si="81"/>
        <v>1.1500000000000001</v>
      </c>
    </row>
    <row r="124" spans="2:50" s="59" customFormat="1" ht="15.75" customHeight="1">
      <c r="B124" s="183">
        <v>3323</v>
      </c>
      <c r="C124" s="183"/>
      <c r="D124" s="224" t="s">
        <v>541</v>
      </c>
      <c r="E124" s="209"/>
      <c r="F124" s="210">
        <v>46</v>
      </c>
      <c r="G124" s="210">
        <f t="shared" si="45"/>
        <v>55.199999999999996</v>
      </c>
      <c r="H124" s="164">
        <v>46</v>
      </c>
      <c r="I124" s="164">
        <v>55.2</v>
      </c>
      <c r="J124" s="211">
        <v>74.55</v>
      </c>
      <c r="K124" s="185" t="s">
        <v>388</v>
      </c>
      <c r="L124" s="148">
        <f t="shared" si="47"/>
        <v>0.9999999999999999</v>
      </c>
      <c r="M124" s="149">
        <f t="shared" si="48"/>
        <v>47.400000000000006</v>
      </c>
      <c r="N124" s="212">
        <f t="shared" si="89"/>
        <v>56.88</v>
      </c>
      <c r="O124" s="89">
        <f t="shared" si="90"/>
        <v>47.900000000000006</v>
      </c>
      <c r="P124" s="200">
        <f t="shared" si="91"/>
        <v>57.480000000000004</v>
      </c>
      <c r="Q124" s="91">
        <f t="shared" si="51"/>
        <v>1.010548523206751</v>
      </c>
      <c r="R124" s="89">
        <f t="shared" si="92"/>
        <v>48.85</v>
      </c>
      <c r="S124" s="125">
        <f t="shared" si="93"/>
        <v>58.62</v>
      </c>
      <c r="T124" s="91">
        <f t="shared" si="54"/>
        <v>1.030590717299578</v>
      </c>
      <c r="U124" s="89">
        <f t="shared" si="94"/>
        <v>49.300000000000004</v>
      </c>
      <c r="V124" s="201">
        <f t="shared" si="95"/>
        <v>59.160000000000004</v>
      </c>
      <c r="W124" s="91">
        <f t="shared" si="57"/>
        <v>1.040084388185654</v>
      </c>
      <c r="X124" s="89">
        <f t="shared" si="96"/>
        <v>49.800000000000004</v>
      </c>
      <c r="Y124" s="201">
        <f t="shared" si="97"/>
        <v>59.760000000000005</v>
      </c>
      <c r="Z124" s="134">
        <f t="shared" si="60"/>
        <v>1.0506329113924051</v>
      </c>
      <c r="AA124" s="89">
        <f t="shared" si="61"/>
        <v>50.25</v>
      </c>
      <c r="AB124" s="201">
        <f t="shared" si="98"/>
        <v>60.3</v>
      </c>
      <c r="AC124" s="134">
        <f t="shared" si="63"/>
        <v>1.060126582278481</v>
      </c>
      <c r="AD124" s="89">
        <f t="shared" si="64"/>
        <v>50.75</v>
      </c>
      <c r="AE124" s="201">
        <f t="shared" si="99"/>
        <v>60.9</v>
      </c>
      <c r="AF124" s="134">
        <f t="shared" si="66"/>
        <v>1.070675105485232</v>
      </c>
      <c r="AG124" s="89">
        <f t="shared" si="67"/>
        <v>51.2</v>
      </c>
      <c r="AH124" s="201">
        <f t="shared" si="100"/>
        <v>61.44</v>
      </c>
      <c r="AI124" s="134">
        <f t="shared" si="68"/>
        <v>1.080168776371308</v>
      </c>
      <c r="AJ124" s="89">
        <f t="shared" si="69"/>
        <v>51.7</v>
      </c>
      <c r="AK124" s="202">
        <f t="shared" si="101"/>
        <v>62.04</v>
      </c>
      <c r="AL124" s="151">
        <f t="shared" si="70"/>
        <v>1.090717299578059</v>
      </c>
      <c r="AM124" s="89">
        <f t="shared" si="71"/>
        <v>52.150000000000006</v>
      </c>
      <c r="AN124" s="202">
        <f t="shared" si="102"/>
        <v>62.580000000000005</v>
      </c>
      <c r="AO124" s="151">
        <f t="shared" si="73"/>
        <v>1.100210970464135</v>
      </c>
      <c r="AP124" s="89">
        <f t="shared" si="74"/>
        <v>52.650000000000006</v>
      </c>
      <c r="AQ124" s="202">
        <f t="shared" si="103"/>
        <v>63.18000000000001</v>
      </c>
      <c r="AR124" s="134">
        <f t="shared" si="76"/>
        <v>1.1107594936708862</v>
      </c>
      <c r="AS124" s="89">
        <f t="shared" si="77"/>
        <v>53.1</v>
      </c>
      <c r="AT124" s="202">
        <f t="shared" si="104"/>
        <v>63.72</v>
      </c>
      <c r="AU124" s="152">
        <f t="shared" si="79"/>
        <v>1.120253164556962</v>
      </c>
      <c r="AV124" s="89">
        <f t="shared" si="80"/>
        <v>54.550000000000004</v>
      </c>
      <c r="AW124" s="203">
        <f t="shared" si="105"/>
        <v>65.46000000000001</v>
      </c>
      <c r="AX124" s="152">
        <f t="shared" si="81"/>
        <v>1.15084388185654</v>
      </c>
    </row>
    <row r="125" spans="4:49" s="59" customFormat="1" ht="15.75" customHeight="1">
      <c r="D125" s="225"/>
      <c r="E125" s="58"/>
      <c r="F125" s="58"/>
      <c r="G125" s="98"/>
      <c r="H125" s="98"/>
      <c r="I125" s="99"/>
      <c r="J125" s="98"/>
      <c r="K125" s="99"/>
      <c r="L125" s="213"/>
      <c r="M125" s="213"/>
      <c r="N125" s="99"/>
      <c r="O125" s="94"/>
      <c r="P125" s="56"/>
      <c r="R125" s="58"/>
      <c r="S125" s="58"/>
      <c r="Y125" s="60"/>
      <c r="AU125" s="62"/>
      <c r="AV125" s="62"/>
      <c r="AW125" s="62"/>
    </row>
    <row r="126" spans="4:49" s="59" customFormat="1" ht="15.75" customHeight="1">
      <c r="D126" s="225"/>
      <c r="E126" s="58"/>
      <c r="F126" s="58"/>
      <c r="G126" s="98"/>
      <c r="H126" s="98"/>
      <c r="I126" s="99"/>
      <c r="J126" s="98"/>
      <c r="K126" s="99"/>
      <c r="L126" s="213"/>
      <c r="M126" s="213"/>
      <c r="N126" s="99"/>
      <c r="O126" s="94"/>
      <c r="P126" s="56"/>
      <c r="R126" s="58"/>
      <c r="S126" s="58"/>
      <c r="Y126" s="60"/>
      <c r="AU126" s="62"/>
      <c r="AV126" s="62"/>
      <c r="AW126" s="62"/>
    </row>
    <row r="127" spans="4:49" s="59" customFormat="1" ht="15.75" customHeight="1">
      <c r="D127" s="225"/>
      <c r="E127" s="58"/>
      <c r="F127" s="58"/>
      <c r="G127" s="98"/>
      <c r="H127" s="98"/>
      <c r="I127" s="99"/>
      <c r="J127" s="98"/>
      <c r="K127" s="99"/>
      <c r="L127" s="213"/>
      <c r="M127" s="213"/>
      <c r="N127" s="99"/>
      <c r="O127" s="94"/>
      <c r="P127" s="56"/>
      <c r="R127" s="58"/>
      <c r="S127" s="58"/>
      <c r="Y127" s="60"/>
      <c r="AU127" s="62"/>
      <c r="AV127" s="62"/>
      <c r="AW127" s="62"/>
    </row>
    <row r="128" spans="4:49" s="59" customFormat="1" ht="15.75" customHeight="1">
      <c r="D128" s="225"/>
      <c r="E128" s="58"/>
      <c r="F128" s="58"/>
      <c r="G128" s="98"/>
      <c r="H128" s="98"/>
      <c r="I128" s="99"/>
      <c r="J128" s="98"/>
      <c r="K128" s="99"/>
      <c r="L128" s="213"/>
      <c r="M128" s="213"/>
      <c r="N128" s="99"/>
      <c r="O128" s="94"/>
      <c r="P128" s="56"/>
      <c r="R128" s="58"/>
      <c r="S128" s="58"/>
      <c r="Y128" s="60"/>
      <c r="AU128" s="62"/>
      <c r="AV128" s="62"/>
      <c r="AW128" s="62"/>
    </row>
    <row r="129" spans="4:49" s="59" customFormat="1" ht="15.75" customHeight="1">
      <c r="D129" s="225"/>
      <c r="E129" s="58"/>
      <c r="F129" s="58"/>
      <c r="G129" s="98"/>
      <c r="H129" s="98"/>
      <c r="I129" s="99"/>
      <c r="J129" s="98"/>
      <c r="K129" s="99"/>
      <c r="L129" s="213"/>
      <c r="M129" s="213"/>
      <c r="N129" s="99"/>
      <c r="O129" s="94"/>
      <c r="P129" s="56"/>
      <c r="R129" s="58"/>
      <c r="S129" s="58"/>
      <c r="Y129" s="60"/>
      <c r="AU129" s="62"/>
      <c r="AV129" s="62"/>
      <c r="AW129" s="62"/>
    </row>
    <row r="130" spans="4:49" s="59" customFormat="1" ht="15.75" customHeight="1">
      <c r="D130" s="225"/>
      <c r="E130" s="58"/>
      <c r="F130" s="58"/>
      <c r="G130" s="98"/>
      <c r="H130" s="98"/>
      <c r="I130" s="99"/>
      <c r="J130" s="98"/>
      <c r="K130" s="99"/>
      <c r="L130" s="213"/>
      <c r="M130" s="213"/>
      <c r="N130" s="99"/>
      <c r="O130" s="94"/>
      <c r="P130" s="56"/>
      <c r="R130" s="58"/>
      <c r="S130" s="58"/>
      <c r="Y130" s="60"/>
      <c r="AU130" s="62"/>
      <c r="AV130" s="62"/>
      <c r="AW130" s="62"/>
    </row>
    <row r="131" spans="4:49" s="59" customFormat="1" ht="15.75" customHeight="1">
      <c r="D131" s="225"/>
      <c r="E131" s="58"/>
      <c r="F131" s="58"/>
      <c r="G131" s="97"/>
      <c r="H131" s="98"/>
      <c r="I131" s="99"/>
      <c r="J131" s="97"/>
      <c r="K131" s="99"/>
      <c r="L131" s="213"/>
      <c r="M131" s="100"/>
      <c r="N131" s="101"/>
      <c r="O131" s="94"/>
      <c r="P131" s="56"/>
      <c r="R131" s="58"/>
      <c r="S131" s="58"/>
      <c r="Y131" s="60"/>
      <c r="AU131" s="62"/>
      <c r="AV131" s="62"/>
      <c r="AW131" s="62"/>
    </row>
    <row r="132" spans="4:49" s="59" customFormat="1" ht="15.75" customHeight="1">
      <c r="D132" s="225"/>
      <c r="E132" s="58"/>
      <c r="F132" s="58"/>
      <c r="G132" s="97"/>
      <c r="H132" s="98"/>
      <c r="I132" s="99"/>
      <c r="J132" s="97"/>
      <c r="K132" s="99"/>
      <c r="L132" s="213"/>
      <c r="M132" s="100"/>
      <c r="N132" s="101"/>
      <c r="O132" s="94"/>
      <c r="P132" s="56"/>
      <c r="R132" s="58"/>
      <c r="S132" s="58"/>
      <c r="Y132" s="60"/>
      <c r="AU132" s="62"/>
      <c r="AV132" s="62"/>
      <c r="AW132" s="62"/>
    </row>
    <row r="133" spans="4:49" s="59" customFormat="1" ht="15.75" customHeight="1">
      <c r="D133" s="225"/>
      <c r="E133" s="58"/>
      <c r="F133" s="58"/>
      <c r="G133" s="97"/>
      <c r="H133" s="98"/>
      <c r="I133" s="99"/>
      <c r="J133" s="97"/>
      <c r="K133" s="99"/>
      <c r="L133" s="213"/>
      <c r="M133" s="100"/>
      <c r="N133" s="101"/>
      <c r="O133" s="94"/>
      <c r="P133" s="56"/>
      <c r="R133" s="58"/>
      <c r="S133" s="58"/>
      <c r="Y133" s="60"/>
      <c r="AU133" s="62"/>
      <c r="AV133" s="62"/>
      <c r="AW133" s="62"/>
    </row>
    <row r="134" spans="4:49" s="59" customFormat="1" ht="15.75" customHeight="1">
      <c r="D134" s="225"/>
      <c r="E134" s="58"/>
      <c r="F134" s="58"/>
      <c r="G134" s="97"/>
      <c r="H134" s="98"/>
      <c r="I134" s="99"/>
      <c r="J134" s="97"/>
      <c r="K134" s="99"/>
      <c r="L134" s="213"/>
      <c r="M134" s="100"/>
      <c r="N134" s="101"/>
      <c r="O134" s="94"/>
      <c r="P134" s="56"/>
      <c r="R134" s="58"/>
      <c r="S134" s="58"/>
      <c r="Y134" s="60"/>
      <c r="AU134" s="62"/>
      <c r="AV134" s="62"/>
      <c r="AW134" s="62"/>
    </row>
    <row r="135" spans="4:49" s="59" customFormat="1" ht="15.75" customHeight="1">
      <c r="D135" s="225"/>
      <c r="E135" s="58"/>
      <c r="F135" s="58"/>
      <c r="G135" s="97"/>
      <c r="H135" s="98"/>
      <c r="I135" s="99"/>
      <c r="J135" s="97"/>
      <c r="K135" s="99"/>
      <c r="L135" s="213"/>
      <c r="M135" s="100"/>
      <c r="N135" s="101"/>
      <c r="O135" s="94"/>
      <c r="P135" s="56"/>
      <c r="R135" s="58"/>
      <c r="S135" s="58"/>
      <c r="Y135" s="60"/>
      <c r="AU135" s="62"/>
      <c r="AV135" s="62"/>
      <c r="AW135" s="62"/>
    </row>
    <row r="136" spans="4:49" s="59" customFormat="1" ht="15.75" customHeight="1">
      <c r="D136" s="225"/>
      <c r="E136" s="58"/>
      <c r="F136" s="58"/>
      <c r="G136" s="97"/>
      <c r="H136" s="98"/>
      <c r="I136" s="99"/>
      <c r="J136" s="97"/>
      <c r="K136" s="99"/>
      <c r="L136" s="213"/>
      <c r="M136" s="100"/>
      <c r="N136" s="101"/>
      <c r="O136" s="94"/>
      <c r="P136" s="56"/>
      <c r="R136" s="58"/>
      <c r="S136" s="58"/>
      <c r="Y136" s="60"/>
      <c r="AU136" s="62"/>
      <c r="AV136" s="62"/>
      <c r="AW136" s="62"/>
    </row>
    <row r="137" spans="4:49" s="59" customFormat="1" ht="15.75" customHeight="1">
      <c r="D137" s="225"/>
      <c r="E137" s="58"/>
      <c r="F137" s="58"/>
      <c r="G137" s="97"/>
      <c r="H137" s="98"/>
      <c r="I137" s="99"/>
      <c r="J137" s="97"/>
      <c r="K137" s="99"/>
      <c r="L137" s="213"/>
      <c r="M137" s="100"/>
      <c r="N137" s="101"/>
      <c r="O137" s="94"/>
      <c r="P137" s="56"/>
      <c r="R137" s="58"/>
      <c r="S137" s="58"/>
      <c r="Y137" s="60"/>
      <c r="AU137" s="62"/>
      <c r="AV137" s="62"/>
      <c r="AW137" s="62"/>
    </row>
    <row r="138" spans="4:49" s="59" customFormat="1" ht="15.75" customHeight="1">
      <c r="D138" s="225"/>
      <c r="E138" s="58"/>
      <c r="F138" s="58"/>
      <c r="G138" s="97"/>
      <c r="H138" s="98"/>
      <c r="I138" s="99"/>
      <c r="J138" s="97"/>
      <c r="K138" s="99"/>
      <c r="L138" s="213"/>
      <c r="M138" s="100"/>
      <c r="N138" s="101"/>
      <c r="O138" s="94"/>
      <c r="P138" s="56"/>
      <c r="R138" s="58"/>
      <c r="S138" s="58"/>
      <c r="Y138" s="60"/>
      <c r="AU138" s="62"/>
      <c r="AV138" s="62"/>
      <c r="AW138" s="62"/>
    </row>
    <row r="139" spans="4:49" s="59" customFormat="1" ht="15.75" customHeight="1">
      <c r="D139" s="225"/>
      <c r="E139" s="58"/>
      <c r="F139" s="58"/>
      <c r="G139" s="97"/>
      <c r="H139" s="98"/>
      <c r="I139" s="99"/>
      <c r="J139" s="97"/>
      <c r="K139" s="99"/>
      <c r="L139" s="213"/>
      <c r="M139" s="100"/>
      <c r="N139" s="101"/>
      <c r="O139" s="94"/>
      <c r="P139" s="56"/>
      <c r="R139" s="58"/>
      <c r="S139" s="58"/>
      <c r="Y139" s="60"/>
      <c r="AU139" s="62"/>
      <c r="AV139" s="62"/>
      <c r="AW139" s="62"/>
    </row>
    <row r="140" spans="4:49" s="59" customFormat="1" ht="15.75" customHeight="1">
      <c r="D140" s="225"/>
      <c r="E140" s="58"/>
      <c r="F140" s="58"/>
      <c r="G140" s="97"/>
      <c r="H140" s="98"/>
      <c r="I140" s="99"/>
      <c r="J140" s="97"/>
      <c r="K140" s="99"/>
      <c r="L140" s="213"/>
      <c r="M140" s="100"/>
      <c r="N140" s="101"/>
      <c r="O140" s="94"/>
      <c r="P140" s="56"/>
      <c r="R140" s="58"/>
      <c r="S140" s="58"/>
      <c r="Y140" s="60"/>
      <c r="AU140" s="62"/>
      <c r="AV140" s="62"/>
      <c r="AW140" s="62"/>
    </row>
    <row r="141" spans="4:49" s="59" customFormat="1" ht="15.75" customHeight="1">
      <c r="D141" s="225"/>
      <c r="E141" s="58"/>
      <c r="F141" s="58"/>
      <c r="G141" s="97"/>
      <c r="H141" s="98"/>
      <c r="I141" s="99"/>
      <c r="J141" s="97"/>
      <c r="K141" s="99"/>
      <c r="L141" s="213"/>
      <c r="M141" s="100"/>
      <c r="N141" s="101"/>
      <c r="O141" s="94"/>
      <c r="P141" s="56"/>
      <c r="R141" s="58"/>
      <c r="S141" s="58"/>
      <c r="Y141" s="60"/>
      <c r="AU141" s="62"/>
      <c r="AV141" s="62"/>
      <c r="AW141" s="62"/>
    </row>
    <row r="142" spans="4:49" s="59" customFormat="1" ht="15.75" customHeight="1">
      <c r="D142" s="225"/>
      <c r="E142" s="58"/>
      <c r="F142" s="58"/>
      <c r="G142" s="97"/>
      <c r="H142" s="98"/>
      <c r="I142" s="99"/>
      <c r="J142" s="97"/>
      <c r="K142" s="99"/>
      <c r="L142" s="213"/>
      <c r="M142" s="100"/>
      <c r="N142" s="101"/>
      <c r="O142" s="94"/>
      <c r="P142" s="56"/>
      <c r="R142" s="58"/>
      <c r="S142" s="58"/>
      <c r="Y142" s="60"/>
      <c r="AU142" s="62"/>
      <c r="AV142" s="62"/>
      <c r="AW142" s="62"/>
    </row>
  </sheetData>
  <sheetProtection/>
  <autoFilter ref="A6:BA124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0"/>
  <sheetViews>
    <sheetView tabSelected="1" zoomScalePageLayoutView="0" workbookViewId="0" topLeftCell="A1">
      <pane xSplit="3" ySplit="5" topLeftCell="D6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D5" sqref="D5"/>
    </sheetView>
  </sheetViews>
  <sheetFormatPr defaultColWidth="0" defaultRowHeight="15"/>
  <cols>
    <col min="1" max="1" width="5.140625" style="274" customWidth="1"/>
    <col min="2" max="2" width="9.7109375" style="276" customWidth="1"/>
    <col min="3" max="3" width="59.28125" style="245" customWidth="1"/>
    <col min="4" max="4" width="9.28125" style="360" customWidth="1"/>
    <col min="5" max="182" width="9.140625" style="245" customWidth="1"/>
    <col min="183" max="183" width="6.7109375" style="245" customWidth="1"/>
    <col min="184" max="184" width="7.7109375" style="245" customWidth="1"/>
    <col min="185" max="185" width="0" style="245" hidden="1" customWidth="1"/>
    <col min="186" max="186" width="49.8515625" style="245" customWidth="1"/>
    <col min="187" max="16384" width="0" style="245" hidden="1" customWidth="1"/>
  </cols>
  <sheetData>
    <row r="1" spans="2:3" ht="14.25" customHeight="1">
      <c r="B1" s="275"/>
      <c r="C1" s="345" t="s">
        <v>794</v>
      </c>
    </row>
    <row r="2" spans="3:4" ht="14.25" customHeight="1">
      <c r="C2" s="345"/>
      <c r="D2" s="361"/>
    </row>
    <row r="3" spans="3:4" ht="14.25" customHeight="1">
      <c r="C3" s="346"/>
      <c r="D3" s="362"/>
    </row>
    <row r="4" spans="1:12" ht="14.25" customHeight="1">
      <c r="A4" s="277"/>
      <c r="B4" s="278" t="s">
        <v>27</v>
      </c>
      <c r="C4" s="247" t="s">
        <v>28</v>
      </c>
      <c r="D4" s="365" t="s">
        <v>796</v>
      </c>
      <c r="E4" s="305"/>
      <c r="F4" s="307"/>
      <c r="G4" s="309"/>
      <c r="H4" s="305"/>
      <c r="I4" s="305"/>
      <c r="J4" s="304"/>
      <c r="K4" s="304"/>
      <c r="L4" s="310"/>
    </row>
    <row r="5" spans="1:12" ht="14.25" customHeight="1">
      <c r="A5" s="280">
        <v>1</v>
      </c>
      <c r="B5" s="256">
        <v>17871</v>
      </c>
      <c r="C5" s="363" t="s">
        <v>677</v>
      </c>
      <c r="D5" s="321">
        <v>733</v>
      </c>
      <c r="E5" s="1"/>
      <c r="F5" s="306"/>
      <c r="G5" s="308"/>
      <c r="H5" s="1"/>
      <c r="I5" s="1"/>
      <c r="J5" s="1"/>
      <c r="K5" s="1"/>
      <c r="L5" s="306"/>
    </row>
    <row r="6" spans="1:9" ht="14.25" customHeight="1">
      <c r="A6" s="280">
        <v>2</v>
      </c>
      <c r="B6" s="256">
        <v>17872</v>
      </c>
      <c r="C6" s="363" t="s">
        <v>678</v>
      </c>
      <c r="D6" s="321">
        <v>753</v>
      </c>
      <c r="F6" s="306"/>
      <c r="G6" s="308"/>
      <c r="H6" s="1"/>
      <c r="I6" s="1"/>
    </row>
    <row r="7" spans="1:9" ht="14.25" customHeight="1">
      <c r="A7" s="280">
        <v>4</v>
      </c>
      <c r="B7" s="256">
        <v>15839</v>
      </c>
      <c r="C7" s="363" t="s">
        <v>679</v>
      </c>
      <c r="D7" s="321">
        <v>1107</v>
      </c>
      <c r="F7" s="306"/>
      <c r="G7" s="308"/>
      <c r="H7" s="1"/>
      <c r="I7" s="1"/>
    </row>
    <row r="8" spans="1:9" ht="14.25" customHeight="1">
      <c r="A8" s="280">
        <v>6</v>
      </c>
      <c r="B8" s="256">
        <v>15841</v>
      </c>
      <c r="C8" s="363" t="s">
        <v>680</v>
      </c>
      <c r="D8" s="321">
        <v>1364</v>
      </c>
      <c r="F8" s="306"/>
      <c r="G8" s="308"/>
      <c r="H8" s="1"/>
      <c r="I8" s="1"/>
    </row>
    <row r="9" spans="1:9" ht="14.25" customHeight="1">
      <c r="A9" s="280">
        <v>8</v>
      </c>
      <c r="B9" s="256">
        <v>15843</v>
      </c>
      <c r="C9" s="363" t="s">
        <v>681</v>
      </c>
      <c r="D9" s="321">
        <v>1540</v>
      </c>
      <c r="F9" s="306"/>
      <c r="G9" s="308"/>
      <c r="H9" s="1"/>
      <c r="I9" s="1"/>
    </row>
    <row r="10" spans="1:9" ht="14.25" customHeight="1">
      <c r="A10" s="280">
        <v>9</v>
      </c>
      <c r="B10" s="256">
        <v>17625</v>
      </c>
      <c r="C10" s="363" t="s">
        <v>682</v>
      </c>
      <c r="D10" s="321">
        <v>54</v>
      </c>
      <c r="F10" s="306"/>
      <c r="G10" s="308"/>
      <c r="H10" s="1"/>
      <c r="I10" s="1"/>
    </row>
    <row r="11" spans="1:9" ht="14.25" customHeight="1">
      <c r="A11" s="280">
        <v>10</v>
      </c>
      <c r="B11" s="256">
        <v>9569</v>
      </c>
      <c r="C11" s="363" t="s">
        <v>224</v>
      </c>
      <c r="D11" s="321">
        <v>63</v>
      </c>
      <c r="F11" s="306"/>
      <c r="G11" s="308"/>
      <c r="H11" s="1"/>
      <c r="I11" s="1"/>
    </row>
    <row r="12" spans="1:9" ht="14.25" customHeight="1">
      <c r="A12" s="280">
        <v>11</v>
      </c>
      <c r="B12" s="256">
        <v>1780</v>
      </c>
      <c r="C12" s="363" t="s">
        <v>225</v>
      </c>
      <c r="D12" s="321">
        <v>82</v>
      </c>
      <c r="F12" s="306"/>
      <c r="G12" s="308"/>
      <c r="H12" s="1"/>
      <c r="I12" s="1"/>
    </row>
    <row r="13" spans="1:9" ht="14.25" customHeight="1">
      <c r="A13" s="280">
        <v>12</v>
      </c>
      <c r="B13" s="256">
        <v>1782</v>
      </c>
      <c r="C13" s="363" t="s">
        <v>226</v>
      </c>
      <c r="D13" s="321">
        <v>82</v>
      </c>
      <c r="F13" s="306"/>
      <c r="G13" s="308"/>
      <c r="H13" s="1"/>
      <c r="I13" s="1"/>
    </row>
    <row r="14" spans="1:9" ht="14.25" customHeight="1">
      <c r="A14" s="280">
        <v>13</v>
      </c>
      <c r="B14" s="256">
        <v>1781</v>
      </c>
      <c r="C14" s="363" t="s">
        <v>227</v>
      </c>
      <c r="D14" s="321">
        <v>98</v>
      </c>
      <c r="F14" s="306"/>
      <c r="G14" s="308"/>
      <c r="H14" s="1"/>
      <c r="I14" s="1"/>
    </row>
    <row r="15" spans="1:9" ht="14.25" customHeight="1">
      <c r="A15" s="280">
        <v>14</v>
      </c>
      <c r="B15" s="256">
        <v>16859</v>
      </c>
      <c r="C15" s="363" t="s">
        <v>683</v>
      </c>
      <c r="D15" s="321">
        <v>148</v>
      </c>
      <c r="F15" s="306"/>
      <c r="G15" s="308"/>
      <c r="H15" s="1"/>
      <c r="I15" s="1"/>
    </row>
    <row r="16" spans="1:9" ht="14.25" customHeight="1">
      <c r="A16" s="280">
        <v>15</v>
      </c>
      <c r="B16" s="256">
        <v>16860</v>
      </c>
      <c r="C16" s="363" t="s">
        <v>684</v>
      </c>
      <c r="D16" s="321">
        <v>187</v>
      </c>
      <c r="F16" s="306"/>
      <c r="G16" s="308"/>
      <c r="H16" s="1"/>
      <c r="I16" s="1"/>
    </row>
    <row r="17" spans="1:9" ht="14.25" customHeight="1">
      <c r="A17" s="280">
        <v>16</v>
      </c>
      <c r="B17" s="256">
        <v>1791</v>
      </c>
      <c r="C17" s="363" t="s">
        <v>685</v>
      </c>
      <c r="D17" s="321">
        <v>188</v>
      </c>
      <c r="F17" s="306"/>
      <c r="G17" s="308"/>
      <c r="H17" s="1"/>
      <c r="I17" s="1"/>
    </row>
    <row r="18" spans="1:9" ht="14.25" customHeight="1">
      <c r="A18" s="280">
        <v>17</v>
      </c>
      <c r="B18" s="256">
        <v>1795</v>
      </c>
      <c r="C18" s="363" t="s">
        <v>686</v>
      </c>
      <c r="D18" s="321">
        <v>219</v>
      </c>
      <c r="F18" s="306"/>
      <c r="G18" s="308"/>
      <c r="H18" s="1"/>
      <c r="I18" s="1"/>
    </row>
    <row r="19" spans="1:9" ht="14.25" customHeight="1">
      <c r="A19" s="280">
        <v>18</v>
      </c>
      <c r="B19" s="256">
        <v>16861</v>
      </c>
      <c r="C19" s="363" t="s">
        <v>687</v>
      </c>
      <c r="D19" s="321">
        <v>181</v>
      </c>
      <c r="F19" s="306"/>
      <c r="G19" s="308"/>
      <c r="H19" s="1"/>
      <c r="I19" s="1"/>
    </row>
    <row r="20" spans="1:9" ht="14.25" customHeight="1">
      <c r="A20" s="280">
        <v>19</v>
      </c>
      <c r="B20" s="256">
        <v>16862</v>
      </c>
      <c r="C20" s="363" t="s">
        <v>688</v>
      </c>
      <c r="D20" s="321">
        <v>272</v>
      </c>
      <c r="F20" s="306"/>
      <c r="G20" s="308"/>
      <c r="H20" s="1"/>
      <c r="I20" s="1"/>
    </row>
    <row r="21" spans="1:9" ht="14.25" customHeight="1">
      <c r="A21" s="280">
        <v>20</v>
      </c>
      <c r="B21" s="256">
        <v>1797</v>
      </c>
      <c r="C21" s="363" t="s">
        <v>689</v>
      </c>
      <c r="D21" s="321">
        <v>273</v>
      </c>
      <c r="F21" s="306"/>
      <c r="G21" s="308"/>
      <c r="H21" s="1"/>
      <c r="I21" s="1"/>
    </row>
    <row r="22" spans="1:9" ht="14.25" customHeight="1">
      <c r="A22" s="280">
        <v>21</v>
      </c>
      <c r="B22" s="256">
        <v>1801</v>
      </c>
      <c r="C22" s="363" t="s">
        <v>690</v>
      </c>
      <c r="D22" s="321">
        <v>325</v>
      </c>
      <c r="F22" s="306"/>
      <c r="G22" s="308"/>
      <c r="H22" s="1"/>
      <c r="I22" s="1"/>
    </row>
    <row r="23" spans="1:9" ht="14.25" customHeight="1">
      <c r="A23" s="280">
        <v>22</v>
      </c>
      <c r="B23" s="256">
        <v>16863</v>
      </c>
      <c r="C23" s="363" t="s">
        <v>691</v>
      </c>
      <c r="D23" s="321">
        <v>456</v>
      </c>
      <c r="F23" s="306"/>
      <c r="G23" s="308"/>
      <c r="H23" s="1"/>
      <c r="I23" s="1"/>
    </row>
    <row r="24" spans="1:9" ht="14.25" customHeight="1">
      <c r="A24" s="280">
        <v>23</v>
      </c>
      <c r="B24" s="256">
        <v>1803</v>
      </c>
      <c r="C24" s="363" t="s">
        <v>692</v>
      </c>
      <c r="D24" s="321">
        <v>457</v>
      </c>
      <c r="F24" s="306"/>
      <c r="G24" s="308"/>
      <c r="H24" s="1"/>
      <c r="I24" s="1"/>
    </row>
    <row r="25" spans="1:9" ht="14.25" customHeight="1">
      <c r="A25" s="280">
        <v>24</v>
      </c>
      <c r="B25" s="256">
        <v>1807</v>
      </c>
      <c r="C25" s="363" t="s">
        <v>693</v>
      </c>
      <c r="D25" s="321">
        <v>541</v>
      </c>
      <c r="F25" s="306"/>
      <c r="G25" s="308"/>
      <c r="H25" s="1"/>
      <c r="I25" s="1"/>
    </row>
    <row r="26" spans="1:9" ht="14.25" customHeight="1">
      <c r="A26" s="280">
        <v>25</v>
      </c>
      <c r="B26" s="256">
        <v>10008</v>
      </c>
      <c r="C26" s="363" t="s">
        <v>228</v>
      </c>
      <c r="D26" s="321">
        <v>61</v>
      </c>
      <c r="F26" s="306"/>
      <c r="G26" s="308"/>
      <c r="H26" s="1"/>
      <c r="I26" s="1"/>
    </row>
    <row r="27" spans="1:9" ht="14.25" customHeight="1">
      <c r="A27" s="280">
        <v>26</v>
      </c>
      <c r="B27" s="256">
        <v>1765</v>
      </c>
      <c r="C27" s="363" t="s">
        <v>229</v>
      </c>
      <c r="D27" s="321">
        <v>71</v>
      </c>
      <c r="F27" s="306"/>
      <c r="G27" s="308"/>
      <c r="H27" s="1"/>
      <c r="I27" s="1"/>
    </row>
    <row r="28" spans="1:9" ht="14.25" customHeight="1">
      <c r="A28" s="280">
        <v>27</v>
      </c>
      <c r="B28" s="256">
        <v>1771</v>
      </c>
      <c r="C28" s="363" t="s">
        <v>230</v>
      </c>
      <c r="D28" s="321">
        <v>102</v>
      </c>
      <c r="F28" s="306"/>
      <c r="G28" s="308"/>
      <c r="H28" s="1"/>
      <c r="I28" s="1"/>
    </row>
    <row r="29" spans="1:9" ht="14.25" customHeight="1">
      <c r="A29" s="280">
        <v>28</v>
      </c>
      <c r="B29" s="256">
        <v>1766</v>
      </c>
      <c r="C29" s="363" t="s">
        <v>231</v>
      </c>
      <c r="D29" s="321">
        <v>103</v>
      </c>
      <c r="F29" s="306"/>
      <c r="G29" s="308"/>
      <c r="H29" s="1"/>
      <c r="I29" s="1"/>
    </row>
    <row r="30" spans="1:9" ht="14.25" customHeight="1">
      <c r="A30" s="280">
        <v>29</v>
      </c>
      <c r="B30" s="256">
        <v>1773</v>
      </c>
      <c r="C30" s="364" t="s">
        <v>232</v>
      </c>
      <c r="D30" s="321">
        <v>116</v>
      </c>
      <c r="F30" s="306"/>
      <c r="G30" s="308"/>
      <c r="H30" s="1"/>
      <c r="I30" s="1"/>
    </row>
  </sheetData>
  <sheetProtection/>
  <mergeCells count="1">
    <mergeCell ref="C1:C3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2014-04-08T08:27:45Z</cp:lastPrinted>
  <dcterms:created xsi:type="dcterms:W3CDTF">2006-09-16T00:00:00Z</dcterms:created>
  <dcterms:modified xsi:type="dcterms:W3CDTF">2017-03-12T14:16:14Z</dcterms:modified>
  <cp:category/>
  <cp:version/>
  <cp:contentType/>
  <cp:contentStatus/>
</cp:coreProperties>
</file>