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20" yWindow="23850" windowWidth="11250" windowHeight="7680" tabRatio="539" activeTab="0"/>
  </bookViews>
  <sheets>
    <sheet name="TEXACO" sheetId="1" r:id="rId1"/>
    <sheet name="XTreme" sheetId="2" r:id="rId2"/>
    <sheet name="PROTEC" sheetId="3" r:id="rId3"/>
    <sheet name="ORGANIKA" sheetId="4" r:id="rId4"/>
    <sheet name="PREMIUM" sheetId="5" r:id="rId5"/>
    <sheet name="ГОСТ" sheetId="6" r:id="rId6"/>
    <sheet name="LOTOS" sheetId="7" state="hidden" r:id="rId7"/>
    <sheet name="Сравнения по запросу" sheetId="8" state="hidden" r:id="rId8"/>
  </sheets>
  <definedNames>
    <definedName name="_xlnm._FilterDatabase" localSheetId="3" hidden="1">'ORGANIKA'!$A$8:$K$8</definedName>
    <definedName name="_xlnm._FilterDatabase" localSheetId="0" hidden="1">'TEXACO'!$D$4:$L$90</definedName>
    <definedName name="_xlnm.Print_Area" localSheetId="0">'TEXACO'!$A$1:$G$90</definedName>
  </definedNames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E2" authorId="0">
      <text>
        <r>
          <rPr>
            <b/>
            <sz val="9"/>
            <rFont val="Tahoma"/>
            <family val="2"/>
          </rPr>
          <t>МЕЖБАНК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Админ</author>
  </authors>
  <commentList>
    <comment ref="F15" authorId="0">
      <text>
        <r>
          <rPr>
            <b/>
            <sz val="9"/>
            <rFont val="Tahoma"/>
            <family val="2"/>
          </rPr>
          <t>от 50 кг</t>
        </r>
      </text>
    </comment>
    <comment ref="F20" authorId="0">
      <text>
        <r>
          <rPr>
            <b/>
            <sz val="9"/>
            <rFont val="Tahoma"/>
            <family val="2"/>
          </rPr>
          <t>от 50 кг</t>
        </r>
      </text>
    </comment>
    <comment ref="F25" authorId="0">
      <text>
        <r>
          <rPr>
            <b/>
            <sz val="9"/>
            <rFont val="Tahoma"/>
            <family val="2"/>
          </rPr>
          <t>от 50 кг</t>
        </r>
      </text>
    </comment>
  </commentList>
</comments>
</file>

<file path=xl/sharedStrings.xml><?xml version="1.0" encoding="utf-8"?>
<sst xmlns="http://schemas.openxmlformats.org/spreadsheetml/2006/main" count="645" uniqueCount="392">
  <si>
    <t>Безсиликатный антифриз-концентрат с увеличенным сроком службы (G12+). Цвет оранжевый.</t>
  </si>
  <si>
    <t>Полусинтетическое масло для форсированных дизельных двигателей  коммерческой техники Евро 4/ Евро 5, эксплуатирующихся с увеличенными интервалами замены масла.</t>
  </si>
  <si>
    <t>НАИМЕНОВАНИЕ</t>
  </si>
  <si>
    <t>№ п/п</t>
  </si>
  <si>
    <t>ПЛАСТИЧНЫЕ СМАЗКИ</t>
  </si>
  <si>
    <t>HAVOLINE Extra 10W-40</t>
  </si>
  <si>
    <t>HAVOLINE Ultra S 5W-40</t>
  </si>
  <si>
    <t>HAVOLINE Ultra V 5W-30</t>
  </si>
  <si>
    <t>HAVOLINE Ultra S 5W-30</t>
  </si>
  <si>
    <t xml:space="preserve">Синтетическое низкозольное моторное масло для бензиновых и дизельных двигателей. </t>
  </si>
  <si>
    <t>Высококачественное полусинтетическое моторное масло для бензиновых и дизельных двигателей легковых автомобилей и микроавтобусов.</t>
  </si>
  <si>
    <t>Высококачественное полусинтетическое моторное масло для дизельных двигателей легковых автомобилей и микроавтобусов.</t>
  </si>
  <si>
    <t>Синтетическое малозольное моторное масло для новейших дизельных двигателей Евро 4/5/6, а также, двигателей на сжатом газе.</t>
  </si>
  <si>
    <t>Синтетическое энергосберегающее моторное масло</t>
  </si>
  <si>
    <t>SUTO Extra 10W-30</t>
  </si>
  <si>
    <t>Универсальное минеральное масло для двигателей, трансмиссионных и гидравлических систем тракторов и внедорожной техники.</t>
  </si>
  <si>
    <t>Высококачественное полусинтетическое моторное масло для дизельных двигателей коммерческих автомобилей и спецтехники.  Температура застывания -45 С.</t>
  </si>
  <si>
    <t>Высококачественное минеральное моторное масло для дизельных двигателей коммерческих автомобилей и спецтехники.  Температура застывания -39 С.</t>
  </si>
  <si>
    <t>Минеральная трансмиссионная жидкость для КПП и приводных мостов тракторов и внедорожной техники, где требуется применение жидкостей Caterpillar TO-4.</t>
  </si>
  <si>
    <t>Минеральная жидкость для трансмиссионных и гидравлических систем, главных передач и некоторых тормозных систем тракторов и внедорожной техники.</t>
  </si>
  <si>
    <t>Минеральное трансмиссионное масло GL-5 для несинхронизированных МКПП и мостов коммерческой и спецтехники.</t>
  </si>
  <si>
    <t>Минеральное масло для АКПП легковых автомобилей, микроавтобусов и автобусов, где требуются масла стандарта Dexron-IID.</t>
  </si>
  <si>
    <t>Минеральное масло для автоматических трансмиссий легковых автомобилей, микроавтобусов и автобусов, для которых требуются масла стандарта Dexron-IIIG.</t>
  </si>
  <si>
    <t>Многоцелевая смазка темно-серого цвета на основе минеральных базовых масел, 3% дисульфида молибдена и загустителя 12-гидроксистерата лития. Специально разработана для ШРУС.</t>
  </si>
  <si>
    <t>ОПИСАНИЕ</t>
  </si>
  <si>
    <t>ДОПУСКИ И СТАНДАРТЫ</t>
  </si>
  <si>
    <t>ASTM D3306/D4656/D4985; BS 6580; JASO M325; JIS K2234; KSM 2142; NATO S-759; SAE J1034; MB 325.3; DAF 74002; MAN 324 SNF; MTU MTL 5048; Scania TB 1451; VW TL-774 D/F; VW 61-0-0257; Deutz 0199-99-1115 (2) / 0199-99-2091 (4); Komatsu 07.892 (2001); Renault Trucks 41-01-001/-S TypeD; Ford WSS-M97B44-D; Liebherr MD1-36-130; Mazda MEZ MN 121 D; GM 6277M, Wartsila DLP799861, MAK A4.05.09.01, Leyland Trucks DW03245403, Ulstein Berger 2.13.01</t>
  </si>
  <si>
    <t>ACEA A3/B4 (A3/B3); API SN/CF; MB 229.3; Renault RN 0700/0710; PSA B71-2300; VW 502.00/505.00</t>
  </si>
  <si>
    <t>Минеральное трансмиссионное масло GL-5 для гипоидных передач и тяжелонагруженных мостов.</t>
  </si>
  <si>
    <t>Улучшенная противоизносная гидравлическая жидкость на основе высокоочищенных минеральных базовых масел. Разработана для высоконагруженных систем и обеспечивает на 5% большую производительность, в сравнении с высоковязкими гидравлическими жидкостями на минеральной основе.</t>
  </si>
  <si>
    <t>HAVOLINE XLC Concentrate</t>
  </si>
  <si>
    <t>Готовый безсиликатный антифриз с увеличенным сроком службы (G12+). Цвет оранжевый. Защита до -40 С.</t>
  </si>
  <si>
    <t xml:space="preserve">URSA Premium FE 5W-30  </t>
  </si>
  <si>
    <t xml:space="preserve">URSA Ultra X 10W-40 </t>
  </si>
  <si>
    <t>URSA Premium TDX (Е4)
 10W-40</t>
  </si>
  <si>
    <t>URSA Ultra LE 15W-40</t>
  </si>
  <si>
    <t>Полусинтетическое моторное масло для использования в дизельных и бензиновых двигателях коммерческих автомобилей и спецтехники. Основано на фирменной технологии ISOSYN и специальном пакете присадок, свойственных полностью синтетическим маслам для надёжной комплексной защиты для дизельных двигателей Евро 4 и Евро 5.</t>
  </si>
  <si>
    <t>URSA Premium TD 10W-40</t>
  </si>
  <si>
    <t>URSA Premium TD 15W-40</t>
  </si>
  <si>
    <t>TEXTRAN HD 10W</t>
  </si>
  <si>
    <t>TEXTRAN HD 30</t>
  </si>
  <si>
    <t>TEXTRAN TDH Premium</t>
  </si>
  <si>
    <t>HAVOLINE XLC Premixed 
50/50</t>
  </si>
  <si>
    <t>HAVOLINE Energy 5W-30</t>
  </si>
  <si>
    <t>HAVOLINE Diesel Extra 
10W-40</t>
  </si>
  <si>
    <t>GEARTEX EP-С  80W-90</t>
  </si>
  <si>
    <t>GEARTEX EP-С  85W-140</t>
  </si>
  <si>
    <t>Высокоэффективное синтетическое топливоэкономичное масло. Уменьшает расзод топлива, сокращает объём вредных выбросов и эксплуатационные расходы.</t>
  </si>
  <si>
    <t>Ультравысокоэффективное синтетическое низкозольное моторное масло для бензиновых и дизельных двигателей. Одобрено для увеличенных интервалов замены.</t>
  </si>
  <si>
    <t>RANDO HD 46</t>
  </si>
  <si>
    <t>RANDO HD 32</t>
  </si>
  <si>
    <t>RANDO HD 68</t>
  </si>
  <si>
    <t>Серия высококачественных гидравлических масел, приготовленных на основе базового масла селективной очистки с ингибиторами коррозии и окисления, противопенной и противоизносной присадками, что обеспечивает великолепную защиту систем, работающих в условиях высоких скоростей и нагрузок.</t>
  </si>
  <si>
    <t>BRAKE FLUID DOT-4</t>
  </si>
  <si>
    <t>TEXAMATIC 4291</t>
  </si>
  <si>
    <t>TEXAMATIC 7045 E</t>
  </si>
  <si>
    <t>STARPLEX EP 2</t>
  </si>
  <si>
    <t>MULTIFAK EP 2</t>
  </si>
  <si>
    <t>MOLYTEX EP 2</t>
  </si>
  <si>
    <t>HYDRAULIC OIL HDZ 46</t>
  </si>
  <si>
    <t>Высокоэффективнаясинтетическая  тормозная жидкость для легковых автомобилей и коммерческой техники класса DOT 4</t>
  </si>
  <si>
    <t>ASTM D3306/D4656/D4985; BS 6580; JASO M325; NATO S-759; SAE J1034; MB 325.3; DAF 74002; MAN 324 SNF; MTU MTL 5048; Scania TB 1451; VW TL-774 D/F; VW 61-0-0257; Deutz 0199-99-1115 (2) / 0199-99-2091 (4); Komatsu 07.892 (2001); Renault Trucks 41-01-001/--S Type D; Ford WSS-M97B44-D; Mazda MEZ MN 121 D</t>
  </si>
  <si>
    <t>FMVSS 116 DOT 4; SAE J 1703; SAE J 1704; ISO 4925 Class 3, Class 4</t>
  </si>
  <si>
    <t>Высокоэффективная универсальная противозадирная смазка для автомобильного и промышленного применения. Производится на основе высокоочищенных минеральных базовых масел и литиевого загустителя.</t>
  </si>
  <si>
    <t xml:space="preserve">Высокоэффективная универсальная консистентная смазка зеленого цвета с длительным сроком службы на основе минеральных базовых масел и термостойкого загустителя из литиевого комплекса. </t>
  </si>
  <si>
    <t>HYDRAULIC OIL HDZ 32</t>
  </si>
  <si>
    <t>HYDRAULIC OIL HDZ 68</t>
  </si>
  <si>
    <t>MOTEX 2T OUTBOARD</t>
  </si>
  <si>
    <t>Моторное масло для двухтактных лодочных двигателей, разработанное на основе высококачественных минеральных базовых масел и рекомендуемое для двигателей 2T с водяным охлаждением.</t>
  </si>
  <si>
    <t>API TC-W3</t>
  </si>
  <si>
    <t>1 л</t>
  </si>
  <si>
    <t>20 л</t>
  </si>
  <si>
    <t>208 л</t>
  </si>
  <si>
    <t>5 л</t>
  </si>
  <si>
    <t>0,4 кг</t>
  </si>
  <si>
    <t>18 кг</t>
  </si>
  <si>
    <t>180 кг</t>
  </si>
  <si>
    <t>0,5 л</t>
  </si>
  <si>
    <t xml:space="preserve">Официальный дилер ORGANIKA CAR в Украине  </t>
  </si>
  <si>
    <t>№</t>
  </si>
  <si>
    <t>Наименование</t>
  </si>
  <si>
    <t>Описание</t>
  </si>
  <si>
    <t>Обьем/л.</t>
  </si>
  <si>
    <t>Цена, Euro</t>
  </si>
  <si>
    <t>ADIXOL -21⁰C</t>
  </si>
  <si>
    <t>PINGWIN A EXTRA</t>
  </si>
  <si>
    <t>Антифриз синий</t>
  </si>
  <si>
    <t>GLIXOL G12+ LONG LIFE -37⁰C</t>
  </si>
  <si>
    <t>DEPRESATOR</t>
  </si>
  <si>
    <t>Антифризы</t>
  </si>
  <si>
    <t>Автохимия</t>
  </si>
  <si>
    <t>Жидкость синего цвета с приятным запахом. Без метанола. Устойчивa на низкую температуру до -21° C. Эффективно устраняет лёд, соль и любой вид загрязнений. Предохраняет систему cпрыскивания от замерзания, предотвращает от повреждений в том числе стеклоочистителей. Не разрушает хрома, лакa и резины. Продукт доступен в упаковках: 1 л, 5 л , 30л, 120л.</t>
  </si>
  <si>
    <t xml:space="preserve">Xtreme® Pure Flo Tractor Hydraulic and Transmission Fluid </t>
  </si>
  <si>
    <t>Гидротрансмиссионное масло</t>
  </si>
  <si>
    <t>Цена ОПТ за единицу в USD</t>
  </si>
  <si>
    <t>Цена ОПТ за ед. в ГРН</t>
  </si>
  <si>
    <t>Цены указаны с учетом НДС</t>
  </si>
  <si>
    <t>Смазочные материалы производства США</t>
  </si>
  <si>
    <t>Универсальное гидротрансмиссионное масло, изготовленное по технологии SHELL, для сельскохозяйственной, строительной и лесозаготовительной техники. Обдладает высокой сопротивляемостью к окислению и термостойкостью. Имеет присадки для защиты приводного механизма и зубчатого сцепления от избыточного давления. Также  обладает противоизносной эффективностью, необходимой для механизмов мокрого сцепления и мокрых тормозов. Препятствует возникновению вибраций, присущих многим маслам. Легко отделяет воду, что предотвращает коррозию внутри коробки передач. Cоответствует сертификату SAE 20, предназначено для использования в умеренном и теплом климате (до -32 С).Упаковка – Ведро 5 Галлонов (18.93 литра) и бочка 55 галлонов (208,2 литра)</t>
  </si>
  <si>
    <t>208,2 л</t>
  </si>
  <si>
    <t>18,93 л</t>
  </si>
  <si>
    <t>Фасовка  грн./шт.</t>
  </si>
  <si>
    <t>Налив грн./л.</t>
  </si>
  <si>
    <t>10 л</t>
  </si>
  <si>
    <t>200 л</t>
  </si>
  <si>
    <t>до 200 л</t>
  </si>
  <si>
    <t>Масла индустриальные</t>
  </si>
  <si>
    <t>И-20</t>
  </si>
  <si>
    <t>И-40</t>
  </si>
  <si>
    <t>И-50</t>
  </si>
  <si>
    <t>Масла моторные</t>
  </si>
  <si>
    <t>М8В</t>
  </si>
  <si>
    <t>М10Г2к</t>
  </si>
  <si>
    <t>М10ДМ</t>
  </si>
  <si>
    <t>М14В2</t>
  </si>
  <si>
    <t>Масла компрессорные</t>
  </si>
  <si>
    <t>КС-19</t>
  </si>
  <si>
    <t>МС-20</t>
  </si>
  <si>
    <t>Масла гидравлические</t>
  </si>
  <si>
    <t>МГЕ-46В</t>
  </si>
  <si>
    <t>ВМГЗ</t>
  </si>
  <si>
    <t>Марка "А"</t>
  </si>
  <si>
    <t>Масла трансмисионные</t>
  </si>
  <si>
    <t>ТАД-17И</t>
  </si>
  <si>
    <t>ТАП-15В</t>
  </si>
  <si>
    <t>Нигрол</t>
  </si>
  <si>
    <t>Фасовка 17кг, грн/шт</t>
  </si>
  <si>
    <t>4,5кг.</t>
  </si>
  <si>
    <t>170 кг.</t>
  </si>
  <si>
    <t xml:space="preserve">Смазки универсальные </t>
  </si>
  <si>
    <t xml:space="preserve">Литол-24 </t>
  </si>
  <si>
    <t xml:space="preserve">Солидол Ж </t>
  </si>
  <si>
    <t>Графитная Ж</t>
  </si>
  <si>
    <t>Смазочные материалы ГОСТ</t>
  </si>
  <si>
    <t>400 гр.</t>
  </si>
  <si>
    <t>800 гр.</t>
  </si>
  <si>
    <t>Цена ОПТ, Евро с НДС</t>
  </si>
  <si>
    <t>Фасовка</t>
  </si>
  <si>
    <t>Курс USD</t>
  </si>
  <si>
    <t>GLIXOL -35⁰C</t>
  </si>
  <si>
    <t>GLIXOL R -35⁰C</t>
  </si>
  <si>
    <r>
      <t xml:space="preserve">Всесезонный антифриз с длительным сроком эксплуатации. Подходит для всех типов систем жидкостного охлаждения.  Рекомендуется для алюминиевых радиаторов. Эффективно защищает систему охлаждения от замерзания, перегрева и коррозии. Не содержит силикатов, нитритов, фосфатов, аминов, боратов. Период эксплуатации в два раза дольше, чем обычный продукт. Соответствует требованиям PN-C-40007, ASTM D 3306, BS 6580, SAE J 1034. Жидкость не замерзает при температуре до -37 ° C. Одобрение автопроизводителей: TL 774-D / F (VW, Audi, Seat, Skoda), М. Б. 325,3, FordWSS-M97B44-D, MTU MTL 5048, MAN 324-NFS, Porsche. </t>
    </r>
    <r>
      <rPr>
        <b/>
        <sz val="9"/>
        <rFont val="Calibri"/>
        <family val="2"/>
      </rPr>
      <t>Продукт доступен в канистрах: 1, 5 и 30 литров. Бочках 200 л.</t>
    </r>
  </si>
  <si>
    <r>
      <t>ACEA С3, C2</t>
    </r>
    <r>
      <rPr>
        <b/>
        <sz val="10"/>
        <color indexed="8"/>
        <rFont val="Calibri"/>
        <family val="2"/>
      </rPr>
      <t xml:space="preserve">
Одобрено: </t>
    </r>
    <r>
      <rPr>
        <sz val="10"/>
        <color indexed="8"/>
        <rFont val="Calibri"/>
        <family val="2"/>
      </rPr>
      <t>BMW LL-04; MB 229.51/229.31;  VW 504.00/507.00; Porsche C30</t>
    </r>
  </si>
  <si>
    <r>
      <t xml:space="preserve">ACEA С3; API SN/CF
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GM Dexos 2; BMW LL-04; MB 229.51 / 229.31;  VW 502.00/505.00</t>
    </r>
  </si>
  <si>
    <r>
      <t xml:space="preserve">ACEA С3; API SN/CF; Ford WSS-M2C-917A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GM Dexos 2; BMW LL-04; MB 229.51/229.31; Porsche A40; Renault RN 0700/0710; VW 502.00/505.00/505.01</t>
    </r>
  </si>
  <si>
    <r>
      <t xml:space="preserve">ACEA A5/B5; API SL/CF; Ford WSS-M2C-913-A,  Ford WSS-M2C-913-B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Ford WSS-M2C-913-C,  Ford WSS-M2C-913-D; Renault RN 0700</t>
    </r>
  </si>
  <si>
    <r>
      <t xml:space="preserve">ACEA A3/B4 (A3/B3); API SN/CF; PSA B71-2300; VW 501.01   
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MB 229.3; VW 502.00/505.00; Renault RN 0700/0710</t>
    </r>
  </si>
  <si>
    <r>
      <t>Соответствует</t>
    </r>
    <r>
      <rPr>
        <sz val="10"/>
        <color indexed="8"/>
        <rFont val="Calibri"/>
        <family val="2"/>
      </rPr>
      <t xml:space="preserve">: ACEA E4, E7; API CI-4; Caterpillar ECF-1, 1-a 
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MB 228.5; Deutz DQC-IV-05; Mack EO-M Plus; MAN M3277; MTU Type 3; Renault RLD-2/RXD; Volvo VDS-3</t>
    </r>
  </si>
  <si>
    <r>
      <t>Соответствует:</t>
    </r>
    <r>
      <rPr>
        <sz val="10"/>
        <color indexed="8"/>
        <rFont val="Calibri"/>
        <family val="2"/>
      </rPr>
      <t xml:space="preserve"> ACEA E6, E7; API CI-4; MTU Category 3.1; Volvo CNG</t>
    </r>
    <r>
      <rPr>
        <sz val="10"/>
        <rFont val="Calibri"/>
        <family val="2"/>
      </rPr>
      <t xml:space="preserve"> 
</t>
    </r>
    <r>
      <rPr>
        <b/>
        <sz val="10"/>
        <rFont val="Calibri"/>
        <family val="2"/>
      </rPr>
      <t>Одобрено:</t>
    </r>
    <r>
      <rPr>
        <sz val="10"/>
        <rFont val="Calibri"/>
        <family val="2"/>
      </rPr>
      <t xml:space="preserve"> Deutz DQC-III-10 LA; MAN M3477, M3271-1; Mack EO-N; MB 228.51; Renault Trucks RLD-2/RXD/RGD; Volvo VDS-3</t>
    </r>
  </si>
  <si>
    <r>
      <t>Соответствует:</t>
    </r>
    <r>
      <rPr>
        <sz val="10"/>
        <color indexed="8"/>
        <rFont val="Calibri"/>
        <family val="2"/>
      </rPr>
      <t xml:space="preserve"> ACEA E4, E7; API CI-4
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Cummins CES 20077/20078; MB 228.5; Deutz DQC III-10; Mack EO-M Plus, EO-N; MAN M3277; MTU Type 3; Renault RLD-2, RXD; Scania LDF-2; Volvo VDS-3</t>
    </r>
  </si>
  <si>
    <r>
      <t xml:space="preserve">Соответствует: </t>
    </r>
    <r>
      <rPr>
        <sz val="10"/>
        <color indexed="8"/>
        <rFont val="Calibri"/>
        <family val="2"/>
      </rPr>
      <t xml:space="preserve">ACEA E9, E7; API CJ-4, CI-4 Plus, CI-4, CH, CF/SM </t>
    </r>
    <r>
      <rPr>
        <b/>
        <sz val="10"/>
        <color indexed="8"/>
        <rFont val="Calibri"/>
        <family val="2"/>
      </rPr>
      <t xml:space="preserve">Одобрено: </t>
    </r>
    <r>
      <rPr>
        <sz val="10"/>
        <color indexed="8"/>
        <rFont val="Calibri"/>
        <family val="2"/>
      </rPr>
      <t>Caterpillar ECF-2, ECF-3; JASO DH-2; Cummins CES20081; DDC93K218; Mack EO-O PP-07; Renault RLD-3; Volvo VDS-4; MB 228.31; MAN M3575; Deutz DQC III-10 LA; MTU 2.1; John Deere JQD 78X</t>
    </r>
  </si>
  <si>
    <r>
      <rPr>
        <b/>
        <sz val="10"/>
        <color indexed="8"/>
        <rFont val="Calibri"/>
        <family val="2"/>
      </rPr>
      <t>Соответствует:</t>
    </r>
    <r>
      <rPr>
        <sz val="10"/>
        <color indexed="8"/>
        <rFont val="Calibri"/>
        <family val="2"/>
      </rPr>
      <t xml:space="preserve"> ACEA E7; API CI-4/SL; Caterpillar ECF-2; Cummins CES 20076/20077; MB 228.3; MAN M3275-1; MTU 2
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Deutz DQC III-10; Mack EO-N; Renault RLD-2; Volvo VDS-3</t>
    </r>
  </si>
  <si>
    <r>
      <t>Соответствует:</t>
    </r>
    <r>
      <rPr>
        <sz val="10"/>
        <color indexed="8"/>
        <rFont val="Calibri"/>
        <family val="2"/>
      </rPr>
      <t xml:space="preserve"> ACEA E7; API CI-4/SL; Caterpillar ECF-2; Cummins CES 20076/20077/20078; MB 228.3; MAN M3275-1; MTU 2</t>
    </r>
    <r>
      <rPr>
        <b/>
        <sz val="10"/>
        <color indexed="8"/>
        <rFont val="Calibri"/>
        <family val="2"/>
      </rPr>
      <t xml:space="preserve">
Одобрено:</t>
    </r>
    <r>
      <rPr>
        <sz val="10"/>
        <color indexed="8"/>
        <rFont val="Calibri"/>
        <family val="2"/>
      </rPr>
      <t xml:space="preserve"> Deutz DQC III-10; Mack EO-N; Renault RLD-2; Volvo VDS-3</t>
    </r>
  </si>
  <si>
    <r>
      <t xml:space="preserve">Соответствует: </t>
    </r>
    <r>
      <rPr>
        <sz val="10"/>
        <color indexed="8"/>
        <rFont val="Calibri"/>
        <family val="2"/>
      </rPr>
      <t>API CE/SF/GL-4; Allison C4; Case CNH MAT 3525/FNHA-2-C-201.00; CCVC D4; Ford ESN-M2C159-B1; John Deere JDM J20C/J27; ZF TE-ML 06B/06C</t>
    </r>
    <r>
      <rPr>
        <b/>
        <sz val="10"/>
        <color indexed="8"/>
        <rFont val="Calibri"/>
        <family val="2"/>
      </rPr>
      <t xml:space="preserve"> 
Одобрено:</t>
    </r>
    <r>
      <rPr>
        <sz val="10"/>
        <color indexed="8"/>
        <rFont val="Calibri"/>
        <family val="2"/>
      </rPr>
      <t xml:space="preserve"> Massey Ferguson CMS M1135/M1139</t>
    </r>
  </si>
  <si>
    <r>
      <t xml:space="preserve">Соответствует: </t>
    </r>
    <r>
      <rPr>
        <sz val="10"/>
        <color indexed="8"/>
        <rFont val="Calibri"/>
        <family val="2"/>
      </rPr>
      <t>Allison C-4 (10W и 30W); Caterpillar TO-4; Volvo 97305-90</t>
    </r>
    <r>
      <rPr>
        <b/>
        <sz val="10"/>
        <color indexed="8"/>
        <rFont val="Calibri"/>
        <family val="2"/>
      </rPr>
      <t xml:space="preserve">
Одобрено: </t>
    </r>
    <r>
      <rPr>
        <sz val="10"/>
        <color indexed="8"/>
        <rFont val="Calibri"/>
        <family val="2"/>
      </rPr>
      <t xml:space="preserve"> Komatsu KES 07.868.1; ZF TE-ML 03C (10W и 30W);  ZF TE-ML 07F (30W)</t>
    </r>
  </si>
  <si>
    <r>
      <t xml:space="preserve">Соответствует: </t>
    </r>
    <r>
      <rPr>
        <sz val="10"/>
        <color indexed="8"/>
        <rFont val="Calibri"/>
        <family val="2"/>
      </rPr>
      <t xml:space="preserve">API GL-4; Allison C-3; Caterpillar TO-2; Case CNH MAT 3505, 3525; Ford FNHA-2-C-201.00; John Deere JDM J20C; Massey Ferguson CMS M1135/CMS M1141 
</t>
    </r>
    <r>
      <rPr>
        <b/>
        <sz val="10"/>
        <color indexed="8"/>
        <rFont val="Calibri"/>
        <family val="2"/>
      </rPr>
      <t xml:space="preserve">Одобрено: </t>
    </r>
    <r>
      <rPr>
        <sz val="10"/>
        <color indexed="8"/>
        <rFont val="Calibri"/>
        <family val="2"/>
      </rPr>
      <t>Massey Ferguson CMS M1143/M1145; Volvo 97303 (WB 101); ZF TE-ML 03E, 05F, 06K, 17E</t>
    </r>
  </si>
  <si>
    <r>
      <t>Соответствует:</t>
    </r>
    <r>
      <rPr>
        <sz val="10"/>
        <color indexed="8"/>
        <rFont val="Calibri"/>
        <family val="2"/>
      </rPr>
      <t xml:space="preserve"> API GL-5; MIL-L-2105D; Volvo 97310-90; ZF TE-ML 05A, 07A, 08, 12A; MB 235.0; MAN 342 Type M1</t>
    </r>
    <r>
      <rPr>
        <b/>
        <sz val="10"/>
        <color indexed="8"/>
        <rFont val="Calibri"/>
        <family val="2"/>
      </rPr>
      <t xml:space="preserve">
Одобрено:</t>
    </r>
    <r>
      <rPr>
        <sz val="10"/>
        <color indexed="8"/>
        <rFont val="Calibri"/>
        <family val="2"/>
      </rPr>
      <t xml:space="preserve"> ZF TE-ML 16B, 17B, 19B, 21A</t>
    </r>
  </si>
  <si>
    <r>
      <t xml:space="preserve">Соответствует: </t>
    </r>
    <r>
      <rPr>
        <sz val="10"/>
        <color indexed="8"/>
        <rFont val="Calibri"/>
        <family val="2"/>
      </rPr>
      <t>API GL-5; MIL-L-2105D; Volvo 97310-91; ZF TE-ML 05A, 07A, 08, 12A, 19B</t>
    </r>
    <r>
      <rPr>
        <b/>
        <sz val="10"/>
        <color indexed="8"/>
        <rFont val="Calibri"/>
        <family val="2"/>
      </rPr>
      <t xml:space="preserve">
Одобрено: </t>
    </r>
    <r>
      <rPr>
        <sz val="10"/>
        <color indexed="8"/>
        <rFont val="Calibri"/>
        <family val="2"/>
      </rPr>
      <t>ZF TE-ML 16D, 21A</t>
    </r>
  </si>
  <si>
    <r>
      <t xml:space="preserve">Соответствует: </t>
    </r>
    <r>
      <rPr>
        <sz val="10"/>
        <color indexed="8"/>
        <rFont val="Calibri"/>
        <family val="2"/>
      </rPr>
      <t>Caterpillar TO-2; MB 236.2; GM Dexron-IID</t>
    </r>
    <r>
      <rPr>
        <b/>
        <sz val="10"/>
        <color indexed="8"/>
        <rFont val="Calibri"/>
        <family val="2"/>
      </rPr>
      <t xml:space="preserve">
Одобрено:  </t>
    </r>
    <r>
      <rPr>
        <sz val="10"/>
        <color indexed="8"/>
        <rFont val="Calibri"/>
        <family val="2"/>
      </rPr>
      <t>Allison C-4;  MB 236.5/236.7; MAN 339 V1/ Z1; Voith 55.6335.3x; ZF TE-ML 03D, 04D, 09, 11A, 14A, 17C</t>
    </r>
  </si>
  <si>
    <r>
      <t>Соответствует:</t>
    </r>
    <r>
      <rPr>
        <sz val="10"/>
        <rFont val="Calibri"/>
        <family val="2"/>
      </rPr>
      <t xml:space="preserve"> Aishin Warner T-III; Allison C-4;  Caterpillar TO-2; Ford Mercon; GM Dexron-IIIG</t>
    </r>
    <r>
      <rPr>
        <b/>
        <sz val="10"/>
        <rFont val="Calibri"/>
        <family val="2"/>
      </rPr>
      <t xml:space="preserve">
Одобрено: </t>
    </r>
    <r>
      <rPr>
        <sz val="10"/>
        <rFont val="Calibri"/>
        <family val="2"/>
      </rPr>
      <t>MAN 339 V1; Voith 55.6335.3x; ZF TE-ML 04D, 09, 17C</t>
    </r>
  </si>
  <si>
    <r>
      <rPr>
        <b/>
        <sz val="10"/>
        <color indexed="8"/>
        <rFont val="Calibri"/>
        <family val="2"/>
      </rPr>
      <t>Соответствует:</t>
    </r>
    <r>
      <rPr>
        <sz val="10"/>
        <color indexed="8"/>
        <rFont val="Calibri"/>
        <family val="2"/>
      </rPr>
      <t xml:space="preserve"> ASTM D6158 HM (VG 10-150); Bosch Rexroth RE 90 220 (VG 22-100);  Cincinnati Machine P 68 (VG 32), P 70 (VG 46), P 69 (VG 68); DIN 51524 Part II HLP (VG 10-150); ISO 11158 Class HM (VG 10-150); SAE MS1004 MS (VG 22-100);  Sperry Vickers M-2950-S, I-286-S (VG 32, 46, 68); US Steel 136, 137               </t>
    </r>
    <r>
      <rPr>
        <b/>
        <sz val="10"/>
        <color indexed="8"/>
        <rFont val="Calibri"/>
        <family val="2"/>
      </rPr>
      <t>Одобрено:</t>
    </r>
    <r>
      <rPr>
        <sz val="10"/>
        <color indexed="8"/>
        <rFont val="Calibri"/>
        <family val="2"/>
      </rPr>
      <t xml:space="preserve"> Denison HF-0, HF-1, HF-2 (VG 32-68)</t>
    </r>
  </si>
  <si>
    <r>
      <t xml:space="preserve">Соответствует: </t>
    </r>
    <r>
      <rPr>
        <sz val="10"/>
        <color indexed="8"/>
        <rFont val="Calibri"/>
        <family val="2"/>
      </rPr>
      <t>DIN 51524-3;  ISO 11158 L-HV; ASTM D6158 HV; JCMAS HK-1; Auburg; Frank Mohn; Bosch Rexroth</t>
    </r>
    <r>
      <rPr>
        <b/>
        <sz val="10"/>
        <color indexed="8"/>
        <rFont val="Calibri"/>
        <family val="2"/>
      </rPr>
      <t xml:space="preserve">
Одобрено: </t>
    </r>
    <r>
      <rPr>
        <sz val="10"/>
        <color indexed="8"/>
        <rFont val="Calibri"/>
        <family val="2"/>
      </rPr>
      <t>Parker Hannifin (Denison) HF-0, HF-1, HF-2 с насосом T6H20C;   Eaton-Vickers M-2950-S, I-286-S, 35VQ25A; Cincinnati Machine P 68 (VG 32), P 70 (VG 46), P 69 (VG 68)</t>
    </r>
  </si>
  <si>
    <r>
      <t xml:space="preserve">DIN 51502: KPF 2K-30 
ISO 6743-09: ISO-L-XCCEB 2
от -30 С до +120 С ( +140 С)
</t>
    </r>
    <r>
      <rPr>
        <b/>
        <sz val="10"/>
        <rFont val="Calibri"/>
        <family val="2"/>
      </rPr>
      <t>Одобрено:</t>
    </r>
    <r>
      <rPr>
        <sz val="10"/>
        <rFont val="Calibri"/>
        <family val="2"/>
      </rPr>
      <t xml:space="preserve"> ASTM D4950 LB, Volvo 1277.65 конс. смазка 97765</t>
    </r>
  </si>
  <si>
    <r>
      <t xml:space="preserve">DIN 51502: КР 2К-30
ISO 6743-09: ISO-L-XССEB 2
от -30 С до +120 С ( +140 С)
</t>
    </r>
    <r>
      <rPr>
        <b/>
        <sz val="10"/>
        <rFont val="Calibri"/>
        <family val="2"/>
      </rPr>
      <t>Одобрено:</t>
    </r>
    <r>
      <rPr>
        <sz val="10"/>
        <rFont val="Calibri"/>
        <family val="2"/>
      </rPr>
      <t xml:space="preserve"> MB 267, MAN 283, Volvo 1277.18</t>
    </r>
  </si>
  <si>
    <r>
      <t xml:space="preserve">DIN 51502: KP 2N-30 
ISO 6743-9: ISO-L-XCDHB 2
от -35 С до +140 С ( +180 С)
</t>
    </r>
    <r>
      <rPr>
        <b/>
        <sz val="10"/>
        <rFont val="Calibri"/>
        <family val="2"/>
      </rPr>
      <t>Одобрено:</t>
    </r>
    <r>
      <rPr>
        <sz val="10"/>
        <rFont val="Calibri"/>
        <family val="2"/>
      </rPr>
      <t xml:space="preserve">  Volvo 1277.2</t>
    </r>
  </si>
  <si>
    <t>ETD 15w-40 SHPD</t>
  </si>
  <si>
    <t>GL-5 80w-90</t>
  </si>
  <si>
    <t>HYDRAULIC 32</t>
  </si>
  <si>
    <t>Курс EUR</t>
  </si>
  <si>
    <t>Multifak</t>
  </si>
  <si>
    <t xml:space="preserve">Пластичне мастило NLGI#2 </t>
  </si>
  <si>
    <t>Туба 0,4 кг</t>
  </si>
  <si>
    <t>HYDRAX HLP 46</t>
  </si>
  <si>
    <t>Олива гідравлічна (46)</t>
  </si>
  <si>
    <t>HYDRAX HLP 32</t>
  </si>
  <si>
    <t>HYDRAULIC 64</t>
  </si>
  <si>
    <t>Олива редукторна CLP 150</t>
  </si>
  <si>
    <t>MEROPA 150</t>
  </si>
  <si>
    <t>Transmil CLP 150</t>
  </si>
  <si>
    <t>Олив моторная (дизель)</t>
  </si>
  <si>
    <t>Ursa Premium TD 15w-40</t>
  </si>
  <si>
    <t>нема в наявности</t>
  </si>
  <si>
    <t>TURDUS SHPD SAE 15W/40</t>
  </si>
  <si>
    <t>Олива трансмісійна</t>
  </si>
  <si>
    <t>LOTOS TITANIS API GL-5 SAE 80W/90</t>
  </si>
  <si>
    <t>бочка 208/205/200</t>
  </si>
  <si>
    <t>TEXACO (EU.Belgium)</t>
  </si>
  <si>
    <t>LOTOS (EU)</t>
  </si>
  <si>
    <t>NORDOL (EU)</t>
  </si>
  <si>
    <t>налив</t>
  </si>
  <si>
    <t>Товар</t>
  </si>
  <si>
    <t>Тара</t>
  </si>
  <si>
    <t>1 кг</t>
  </si>
  <si>
    <t>ПВХ</t>
  </si>
  <si>
    <t>5 кг</t>
  </si>
  <si>
    <t>10 кг</t>
  </si>
  <si>
    <t>215 кг</t>
  </si>
  <si>
    <t>Бочка</t>
  </si>
  <si>
    <t>0,9 кг</t>
  </si>
  <si>
    <t>4,5 кг</t>
  </si>
  <si>
    <t>9 кг</t>
  </si>
  <si>
    <r>
      <rPr>
        <b/>
        <sz val="13"/>
        <rFont val="Calibri"/>
        <family val="2"/>
      </rPr>
      <t xml:space="preserve">СОВРЕМЕННЫЕ СМАЗОЧНЫЕ МАТЕРИАЛЫ </t>
    </r>
    <r>
      <rPr>
        <b/>
        <i/>
        <sz val="16"/>
        <rFont val="Calibri"/>
        <family val="2"/>
      </rPr>
      <t>PROTEC</t>
    </r>
  </si>
  <si>
    <t>Стандарты, классификации, одобрения</t>
  </si>
  <si>
    <t>17 кг.</t>
  </si>
  <si>
    <t>9,7 кг</t>
  </si>
  <si>
    <t>Охлаждающая жидкость розового цвета, аналогичная по свойствам жидкости Glixol -35 ° C.
Соответствует требованиям норм: PN-C-40007. 
Продукт доступен в канистрах: 1, 4, 5 и 30 литров. Бочка 200 л.</t>
  </si>
  <si>
    <r>
      <t xml:space="preserve">Охлаждающая жидкость синего цвета на основе моноэтиленгликоля.  Рекомендуется для алюминевых радиаторов. Не замерзает при температуре -35° C. Содержит специальный пакет ингибиторов коррозии. Не содержит нитритов. Предохраняет от образовывания осадка в охлаждающей системе. Соответствует требованиям производителей: Допуск ASTM 3306, MERSEDES,VOLKSWAGEN, FORD, FIAT, MAN, DAF. 
</t>
    </r>
    <r>
      <rPr>
        <sz val="9"/>
        <rFont val="Calibri"/>
        <family val="2"/>
      </rPr>
      <t>Продукт доступен в упаковках: 1, 5, 200 л</t>
    </r>
  </si>
  <si>
    <t>Учетный курс (устанавливает производитель продукции):</t>
  </si>
  <si>
    <t>Жидкость омывателя стекла</t>
  </si>
  <si>
    <r>
      <rPr>
        <b/>
        <sz val="12"/>
        <rFont val="Calibri"/>
        <family val="2"/>
      </rPr>
      <t>Наименование</t>
    </r>
  </si>
  <si>
    <r>
      <t xml:space="preserve">180 кг </t>
    </r>
    <r>
      <rPr>
        <b/>
        <sz val="12"/>
        <color indexed="13"/>
        <rFont val="Calibri"/>
        <family val="2"/>
      </rPr>
      <t>(200 л)</t>
    </r>
  </si>
  <si>
    <r>
      <t>18 кг</t>
    </r>
    <r>
      <rPr>
        <b/>
        <sz val="12"/>
        <color indexed="13"/>
        <rFont val="Calibri"/>
        <family val="2"/>
      </rPr>
      <t xml:space="preserve"> (20 л)</t>
    </r>
  </si>
  <si>
    <t>грн/кг</t>
  </si>
  <si>
    <t>HYDROIL HM (HLP) 22</t>
  </si>
  <si>
    <t>HYDROIL HM (HLP) 32</t>
  </si>
  <si>
    <t>HYDROIL HM (HLP) 46</t>
  </si>
  <si>
    <t>HYDROIL HM (HLP) 68</t>
  </si>
  <si>
    <t>HYDROIL HM (HLP) 100</t>
  </si>
  <si>
    <t>HYDROIL HV (HVLP) 32</t>
  </si>
  <si>
    <t>HYDROIL HV (HVLP) 46</t>
  </si>
  <si>
    <t>HYDROIL HV (HVLP) 68</t>
  </si>
  <si>
    <t>грн./кг</t>
  </si>
  <si>
    <r>
      <t>Добавка к дизельному топливу. Рекомендуется к применению в зимний период. Снижает температуру застывания дизельного топлива,</t>
    </r>
    <r>
      <rPr>
        <u val="single"/>
        <sz val="9"/>
        <rFont val="Calibri"/>
        <family val="2"/>
      </rPr>
      <t xml:space="preserve"> предотвращая выделение парафина при низких температурах</t>
    </r>
    <r>
      <rPr>
        <sz val="9"/>
        <rFont val="Calibri"/>
        <family val="2"/>
      </rPr>
      <t>. Увеличивает текучесть топлива. Предотвращает засорение фильтра и топливной системы. В период морозов рекомендуется применять 50 мл концентрата на 40 л топлива. 
Продукт доступен в емкостях:  0,5 л., 5, 30 литров. Бочках 200л.</t>
    </r>
  </si>
  <si>
    <r>
      <t xml:space="preserve">Размораживатель стёкол (триггер) Эффективно, </t>
    </r>
    <r>
      <rPr>
        <u val="single"/>
        <sz val="9"/>
        <rFont val="Calibri"/>
        <family val="2"/>
      </rPr>
      <t>без необходимости скобления стекла</t>
    </r>
    <r>
      <rPr>
        <sz val="9"/>
        <rFont val="Calibri"/>
        <family val="2"/>
      </rPr>
      <t>, устраняет лед, иней и загрязнения на стёклах автомобиля зимой.</t>
    </r>
  </si>
  <si>
    <r>
      <rPr>
        <b/>
        <sz val="12"/>
        <rFont val="Calibri"/>
        <family val="2"/>
      </rPr>
      <t>HD 10W-40</t>
    </r>
  </si>
  <si>
    <r>
      <rPr>
        <b/>
        <sz val="12"/>
        <rFont val="Calibri"/>
        <family val="2"/>
      </rPr>
      <t>HD 15W-40</t>
    </r>
  </si>
  <si>
    <r>
      <rPr>
        <b/>
        <sz val="12"/>
        <rFont val="Calibri"/>
        <family val="2"/>
      </rPr>
      <t>MD 10W-40</t>
    </r>
  </si>
  <si>
    <r>
      <rPr>
        <b/>
        <sz val="12"/>
        <rFont val="Calibri"/>
        <family val="2"/>
      </rPr>
      <t>MD 15W-40</t>
    </r>
  </si>
  <si>
    <r>
      <rPr>
        <b/>
        <sz val="12"/>
        <rFont val="Calibri"/>
        <family val="2"/>
      </rPr>
      <t>F 5W-40</t>
    </r>
  </si>
  <si>
    <r>
      <rPr>
        <b/>
        <sz val="12"/>
        <rFont val="Calibri"/>
        <family val="2"/>
      </rPr>
      <t>S 10W-40</t>
    </r>
  </si>
  <si>
    <r>
      <rPr>
        <b/>
        <sz val="12"/>
        <rFont val="Calibri"/>
        <family val="2"/>
      </rPr>
      <t>S "GAS" 10W-40</t>
    </r>
  </si>
  <si>
    <r>
      <rPr>
        <b/>
        <sz val="12"/>
        <rFont val="Calibri"/>
        <family val="2"/>
      </rPr>
      <t>M+ 10W-40</t>
    </r>
  </si>
  <si>
    <r>
      <rPr>
        <b/>
        <sz val="12"/>
        <rFont val="Calibri"/>
        <family val="2"/>
      </rPr>
      <t>M+ 15W-40</t>
    </r>
  </si>
  <si>
    <r>
      <rPr>
        <b/>
        <sz val="12"/>
        <rFont val="Calibri"/>
        <family val="2"/>
      </rPr>
      <t>ATF II</t>
    </r>
  </si>
  <si>
    <r>
      <rPr>
        <b/>
        <sz val="12"/>
        <rFont val="Calibri"/>
        <family val="2"/>
      </rPr>
      <t>ATF III</t>
    </r>
  </si>
  <si>
    <r>
      <rPr>
        <b/>
        <sz val="12"/>
        <rFont val="Calibri"/>
        <family val="2"/>
      </rPr>
      <t>G-4/-5 80W-90</t>
    </r>
  </si>
  <si>
    <r>
      <rPr>
        <b/>
        <sz val="12"/>
        <rFont val="Calibri"/>
        <family val="2"/>
      </rPr>
      <t>AGROTRAC UTTO</t>
    </r>
  </si>
  <si>
    <r>
      <rPr>
        <b/>
        <sz val="12"/>
        <rFont val="Calibri"/>
        <family val="2"/>
      </rPr>
      <t>Compressor VDL 46</t>
    </r>
  </si>
  <si>
    <r>
      <rPr>
        <b/>
        <sz val="12"/>
        <rFont val="Calibri"/>
        <family val="2"/>
      </rPr>
      <t>Compressor VDL 100</t>
    </r>
  </si>
  <si>
    <r>
      <rPr>
        <b/>
        <sz val="12"/>
        <rFont val="Calibri"/>
        <family val="2"/>
      </rPr>
      <t>Highrate 220</t>
    </r>
  </si>
  <si>
    <r>
      <rPr>
        <b/>
        <sz val="12"/>
        <rFont val="Calibri"/>
        <family val="2"/>
      </rPr>
      <t>Highrate 320</t>
    </r>
  </si>
  <si>
    <r>
      <rPr>
        <b/>
        <sz val="12"/>
        <rFont val="Calibri"/>
        <family val="2"/>
      </rPr>
      <t>Highrate 460</t>
    </r>
  </si>
  <si>
    <r>
      <rPr>
        <b/>
        <sz val="12"/>
        <rFont val="Calibri"/>
        <family val="2"/>
      </rPr>
      <t>Highrate 680</t>
    </r>
  </si>
  <si>
    <r>
      <rPr>
        <b/>
        <sz val="12"/>
        <rFont val="Calibri"/>
        <family val="2"/>
      </rPr>
      <t>HYDROIL HG 32</t>
    </r>
  </si>
  <si>
    <r>
      <rPr>
        <b/>
        <sz val="12"/>
        <rFont val="Calibri"/>
        <family val="2"/>
      </rPr>
      <t>HYDROIL HG 68</t>
    </r>
  </si>
  <si>
    <t>Редукторное масло для зубчатых передач промышленного оборудования. Обладает превосходными противоизносными  свойствами, способно выдерживать высокие нагрузки (в т.ч. ударные) в закрытых редукторах с системами смазки разбрызгиванием или циркуляционной. Для применения в цилиндрических прямозубых, косозубых, конических, червячных и других передачах промышленного оборудования. Также могут применяться в зубчатых передачах судового оборудования. Работоспособны в широком диапазоне нагрузок.</t>
  </si>
  <si>
    <t>СМАЗКИ</t>
  </si>
  <si>
    <t>MULTILIT EP 2</t>
  </si>
  <si>
    <r>
      <rPr>
        <b/>
        <sz val="12"/>
        <rFont val="Calibri"/>
        <family val="2"/>
      </rPr>
      <t xml:space="preserve">MTM 85W-140  </t>
    </r>
    <r>
      <rPr>
        <b/>
        <i/>
        <sz val="12"/>
        <color indexed="10"/>
        <rFont val="Calibri"/>
        <family val="2"/>
      </rPr>
      <t xml:space="preserve"> (NEW!)</t>
    </r>
  </si>
  <si>
    <r>
      <t xml:space="preserve">TO-4 10W          </t>
    </r>
    <r>
      <rPr>
        <b/>
        <i/>
        <sz val="12"/>
        <color indexed="10"/>
        <rFont val="Calibri"/>
        <family val="2"/>
      </rPr>
      <t xml:space="preserve"> (NEW!)</t>
    </r>
  </si>
  <si>
    <r>
      <t xml:space="preserve">HYDROIL Excel 46 </t>
    </r>
    <r>
      <rPr>
        <b/>
        <i/>
        <sz val="12"/>
        <color indexed="10"/>
        <rFont val="Calibri"/>
        <family val="2"/>
      </rPr>
      <t>(NEW!)</t>
    </r>
  </si>
  <si>
    <r>
      <t xml:space="preserve">HYDROIL Excel 68 </t>
    </r>
    <r>
      <rPr>
        <b/>
        <i/>
        <sz val="12"/>
        <color indexed="10"/>
        <rFont val="Calibri"/>
        <family val="2"/>
      </rPr>
      <t>(NEW!)</t>
    </r>
  </si>
  <si>
    <t>MULTILIT EP 1</t>
  </si>
  <si>
    <r>
      <t>17 кг</t>
    </r>
    <r>
      <rPr>
        <b/>
        <sz val="12"/>
        <color indexed="13"/>
        <rFont val="Calibri"/>
        <family val="2"/>
      </rPr>
      <t xml:space="preserve"> </t>
    </r>
  </si>
  <si>
    <t>Универсальная литиевая смазкадля применения в широком спектре оборудования: замкнутых зубчатых передачах, коробках передач, и др. t -25 С до +120 С</t>
  </si>
  <si>
    <t>NLGI 1, DIN 51502 KP1K-30</t>
  </si>
  <si>
    <t>NLGI 2, DIN 51502 KP2K-30</t>
  </si>
  <si>
    <r>
      <t xml:space="preserve">MULTILIT EP 00 </t>
    </r>
    <r>
      <rPr>
        <b/>
        <i/>
        <sz val="12"/>
        <color indexed="10"/>
        <rFont val="Calibri"/>
        <family val="2"/>
      </rPr>
      <t>(NEW!)</t>
    </r>
  </si>
  <si>
    <r>
      <t xml:space="preserve">NLGI 00, DIN 51502 GP00G-20  </t>
    </r>
    <r>
      <rPr>
        <sz val="9"/>
        <color indexed="10"/>
        <rFont val="Calibri"/>
        <family val="2"/>
      </rPr>
      <t>Новинка!</t>
    </r>
  </si>
  <si>
    <t>AGROTRAC STOU 10W-30</t>
  </si>
  <si>
    <t>Highrate 150</t>
  </si>
  <si>
    <t>Highrate 68</t>
  </si>
  <si>
    <r>
      <t xml:space="preserve">Тосол </t>
    </r>
    <r>
      <rPr>
        <b/>
        <sz val="12"/>
        <color indexed="18"/>
        <rFont val="Calibri"/>
        <family val="2"/>
      </rPr>
      <t>СТАНДАРТ</t>
    </r>
    <r>
      <rPr>
        <b/>
        <sz val="12"/>
        <color indexed="8"/>
        <rFont val="Calibri"/>
        <family val="2"/>
      </rPr>
      <t xml:space="preserve"> А-40 (</t>
    </r>
    <r>
      <rPr>
        <b/>
        <sz val="12"/>
        <color indexed="18"/>
        <rFont val="Calibri"/>
        <family val="2"/>
      </rPr>
      <t>-30</t>
    </r>
    <r>
      <rPr>
        <b/>
        <sz val="12"/>
        <color indexed="8"/>
        <rFont val="Calibri"/>
        <family val="2"/>
      </rPr>
      <t>)</t>
    </r>
  </si>
  <si>
    <r>
      <t>Тосол</t>
    </r>
    <r>
      <rPr>
        <b/>
        <sz val="12"/>
        <color indexed="30"/>
        <rFont val="Calibri"/>
        <family val="2"/>
      </rPr>
      <t xml:space="preserve"> ЕКО </t>
    </r>
    <r>
      <rPr>
        <b/>
        <sz val="12"/>
        <color indexed="8"/>
        <rFont val="Calibri"/>
        <family val="2"/>
      </rPr>
      <t>А-40 (</t>
    </r>
    <r>
      <rPr>
        <b/>
        <sz val="12"/>
        <color indexed="30"/>
        <rFont val="Calibri"/>
        <family val="2"/>
      </rPr>
      <t>-24</t>
    </r>
    <r>
      <rPr>
        <b/>
        <sz val="12"/>
        <color indexed="8"/>
        <rFont val="Calibri"/>
        <family val="2"/>
      </rPr>
      <t>)</t>
    </r>
  </si>
  <si>
    <t>Жидкость омывателя стекла (зимняя)</t>
  </si>
  <si>
    <t>ПЭТ</t>
  </si>
  <si>
    <t>1л</t>
  </si>
  <si>
    <t>5л</t>
  </si>
  <si>
    <r>
      <t xml:space="preserve">Масла моторные для </t>
    </r>
    <r>
      <rPr>
        <b/>
        <sz val="16"/>
        <color indexed="51"/>
        <rFont val="Calibri"/>
        <family val="2"/>
      </rPr>
      <t>грузовых</t>
    </r>
    <r>
      <rPr>
        <b/>
        <sz val="16"/>
        <color indexed="9"/>
        <rFont val="Calibri"/>
        <family val="2"/>
      </rPr>
      <t xml:space="preserve"> автомобилей</t>
    </r>
  </si>
  <si>
    <r>
      <t xml:space="preserve">Масла моторные для </t>
    </r>
    <r>
      <rPr>
        <b/>
        <sz val="16"/>
        <color indexed="51"/>
        <rFont val="Calibri"/>
        <family val="2"/>
      </rPr>
      <t>легковых</t>
    </r>
    <r>
      <rPr>
        <b/>
        <sz val="16"/>
        <color indexed="9"/>
        <rFont val="Calibri"/>
        <family val="2"/>
      </rPr>
      <t xml:space="preserve"> автомобилей</t>
    </r>
  </si>
  <si>
    <r>
      <t>Масла</t>
    </r>
    <r>
      <rPr>
        <b/>
        <sz val="16"/>
        <color indexed="51"/>
        <rFont val="Calibri"/>
        <family val="2"/>
      </rPr>
      <t xml:space="preserve"> трансмиссионные</t>
    </r>
  </si>
  <si>
    <r>
      <t xml:space="preserve">Масла для </t>
    </r>
    <r>
      <rPr>
        <b/>
        <sz val="16"/>
        <color indexed="51"/>
        <rFont val="Calibri"/>
        <family val="2"/>
      </rPr>
      <t>аграрной</t>
    </r>
    <r>
      <rPr>
        <b/>
        <sz val="16"/>
        <color indexed="9"/>
        <rFont val="Calibri"/>
        <family val="2"/>
      </rPr>
      <t xml:space="preserve"> техники</t>
    </r>
  </si>
  <si>
    <r>
      <t xml:space="preserve">Масла </t>
    </r>
    <r>
      <rPr>
        <b/>
        <sz val="16"/>
        <color indexed="51"/>
        <rFont val="Calibri"/>
        <family val="2"/>
      </rPr>
      <t>гидравлические</t>
    </r>
  </si>
  <si>
    <r>
      <t xml:space="preserve">Масла для воздушных </t>
    </r>
    <r>
      <rPr>
        <b/>
        <sz val="16"/>
        <color indexed="51"/>
        <rFont val="Calibri"/>
        <family val="2"/>
      </rPr>
      <t>компрессоров</t>
    </r>
  </si>
  <si>
    <r>
      <t xml:space="preserve">Масла </t>
    </r>
    <r>
      <rPr>
        <b/>
        <sz val="16"/>
        <color indexed="51"/>
        <rFont val="Calibri"/>
        <family val="2"/>
      </rPr>
      <t>редукторные</t>
    </r>
  </si>
  <si>
    <r>
      <t xml:space="preserve">Масла для </t>
    </r>
    <r>
      <rPr>
        <b/>
        <sz val="16"/>
        <color indexed="51"/>
        <rFont val="Calibri"/>
        <family val="2"/>
      </rPr>
      <t>направляющих СКОЛЬЖЕНИЯ</t>
    </r>
  </si>
  <si>
    <t>Тосолы</t>
  </si>
  <si>
    <r>
      <rPr>
        <b/>
        <sz val="10"/>
        <color indexed="8"/>
        <rFont val="Calibri"/>
        <family val="2"/>
      </rPr>
      <t>Премиальное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 минеральное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моторное масло</t>
    </r>
    <r>
      <rPr>
        <sz val="10"/>
        <color indexed="8"/>
        <rFont val="Calibri"/>
        <family val="2"/>
      </rPr>
      <t xml:space="preserve"> для новых дизельных двигателей, работающих на средн.  и выс.оборотах с туробнаддувом и без, включая технику с системой рециркуляции отработанных газов (EGR), сажевыми фильтрами и системой селективного каталитического восстановления.</t>
    </r>
  </si>
  <si>
    <r>
      <rPr>
        <b/>
        <sz val="10"/>
        <color indexed="8"/>
        <rFont val="Calibri"/>
        <family val="2"/>
      </rPr>
      <t xml:space="preserve">Универсальное </t>
    </r>
    <r>
      <rPr>
        <b/>
        <sz val="10"/>
        <color indexed="10"/>
        <rFont val="Calibri"/>
        <family val="2"/>
      </rPr>
      <t xml:space="preserve">полусинтетическое </t>
    </r>
    <r>
      <rPr>
        <b/>
        <sz val="10"/>
        <color indexed="8"/>
        <rFont val="Calibri"/>
        <family val="2"/>
      </rPr>
      <t>моторное масло</t>
    </r>
    <r>
      <rPr>
        <sz val="10"/>
        <color indexed="8"/>
        <rFont val="Calibri"/>
        <family val="2"/>
      </rPr>
      <t>, рекомендуется для тяжелонагруженных двигателей грузового транспорта, специальной и внедорожной техники, включая двигатели  с системой рециркуляции отработанных газов и технологией доочистки выхлопов.</t>
    </r>
  </si>
  <si>
    <r>
      <rPr>
        <b/>
        <sz val="10"/>
        <color indexed="8"/>
        <rFont val="Calibri"/>
        <family val="2"/>
      </rPr>
      <t>Всесезонное</t>
    </r>
    <r>
      <rPr>
        <b/>
        <sz val="10"/>
        <color indexed="10"/>
        <rFont val="Calibri"/>
        <family val="2"/>
      </rPr>
      <t xml:space="preserve"> полусинтетическое</t>
    </r>
    <r>
      <rPr>
        <b/>
        <sz val="10"/>
        <color indexed="8"/>
        <rFont val="Calibri"/>
        <family val="2"/>
      </rPr>
      <t xml:space="preserve"> моторное масло</t>
    </r>
    <r>
      <rPr>
        <sz val="10"/>
        <color indexed="8"/>
        <rFont val="Calibri"/>
        <family val="2"/>
      </rPr>
      <t xml:space="preserve"> для тяжелонагруженных дизельных двигателей с турбонаддувом и без него, грузовых автомобилей, автобусов, специальной промышленной и аграрной техники</t>
    </r>
  </si>
  <si>
    <r>
      <rPr>
        <b/>
        <sz val="10"/>
        <color indexed="8"/>
        <rFont val="Calibri"/>
        <family val="2"/>
      </rPr>
      <t xml:space="preserve">Всесезонное  </t>
    </r>
    <r>
      <rPr>
        <b/>
        <sz val="10"/>
        <color indexed="12"/>
        <rFont val="Calibri"/>
        <family val="2"/>
      </rPr>
      <t>минеральное</t>
    </r>
    <r>
      <rPr>
        <b/>
        <sz val="10"/>
        <color indexed="8"/>
        <rFont val="Calibri"/>
        <family val="2"/>
      </rPr>
      <t xml:space="preserve"> моторное масло</t>
    </r>
    <r>
      <rPr>
        <sz val="10"/>
        <color indexed="8"/>
        <rFont val="Calibri"/>
        <family val="2"/>
      </rPr>
      <t xml:space="preserve">  для тяжелонагруженных дизельных двигателей с турбонаддувом и без него, грузовых автомобилей, автобусов, специальной промышленной и аграрной техники</t>
    </r>
  </si>
  <si>
    <r>
      <rPr>
        <b/>
        <sz val="9"/>
        <color indexed="12"/>
        <rFont val="Calibri"/>
        <family val="2"/>
      </rPr>
      <t>API CH-4/CG-4/CF-4/CF/SL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E7.A3/B4</t>
    </r>
    <r>
      <rPr>
        <sz val="9"/>
        <rFont val="Calibri"/>
        <family val="2"/>
      </rPr>
      <t>, Volvo VDS-2, Renault RD-2, Caterpillar ECF-1a, MB 228.3, MAN 3275</t>
    </r>
  </si>
  <si>
    <r>
      <rPr>
        <b/>
        <sz val="9"/>
        <color indexed="12"/>
        <rFont val="Calibri"/>
        <family val="2"/>
      </rPr>
      <t>API CH-4/CG-4/CF-4/CF/SL</t>
    </r>
    <r>
      <rPr>
        <sz val="9"/>
        <rFont val="Calibri"/>
        <family val="2"/>
      </rPr>
      <t>,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ACEA E7,A3/B4</t>
    </r>
    <r>
      <rPr>
        <sz val="9"/>
        <rFont val="Calibri"/>
        <family val="2"/>
      </rPr>
      <t>, MB 228.3, MAN 3275, Volvo VDS-2, Renault RD-2</t>
    </r>
  </si>
  <si>
    <r>
      <rPr>
        <b/>
        <sz val="9"/>
        <color indexed="12"/>
        <rFont val="Calibri"/>
        <family val="2"/>
      </rPr>
      <t>API CI-4/CH-4/CG-4/CF-4/CF,SL/SJ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E7,A3/B4</t>
    </r>
    <r>
      <rPr>
        <sz val="9"/>
        <rFont val="Calibri"/>
        <family val="2"/>
      </rPr>
      <t>, MB 228.3, MAN М3275, Volvo VDS-3, MTU 2.0, CUMMINS CES 20076/20077/20078 Caterpillar ECF-1a, Renault RLD-2, Detroit Diesel 93K215, Deutz DQC-III-05</t>
    </r>
  </si>
  <si>
    <r>
      <t>Премиальное моторное</t>
    </r>
    <r>
      <rPr>
        <b/>
        <sz val="10"/>
        <color indexed="10"/>
        <rFont val="Calibri"/>
        <family val="2"/>
      </rPr>
      <t xml:space="preserve"> полусинтетическое </t>
    </r>
    <r>
      <rPr>
        <b/>
        <sz val="10"/>
        <color indexed="8"/>
        <rFont val="Calibri"/>
        <family val="2"/>
      </rPr>
      <t>масло</t>
    </r>
    <r>
      <rPr>
        <sz val="10"/>
        <color indexed="8"/>
        <rFont val="Calibri"/>
        <family val="2"/>
      </rPr>
      <t xml:space="preserve"> для применения в быстроходных четырехтактных дизельных двигателях автобусов, грузовиков и внедорожной технкики с турбонаддувом и без, которые работают в т.ч. в очень тяжелых условиях (SHPD). Пригодно для исп. ДТ с содерж-м серы до 0,5% масс.</t>
    </r>
  </si>
  <si>
    <r>
      <rPr>
        <b/>
        <sz val="9"/>
        <color indexed="12"/>
        <rFont val="Calibri"/>
        <family val="2"/>
      </rPr>
      <t>API CG-4/CF/CF-4/SL</t>
    </r>
    <r>
      <rPr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ACEA E3 (2010) A3/B3</t>
    </r>
    <r>
      <rPr>
        <sz val="9"/>
        <rFont val="Calibri"/>
        <family val="2"/>
      </rPr>
      <t>, VOLVO VDS, Allison C-4, Renault RD/RGD</t>
    </r>
  </si>
  <si>
    <r>
      <rPr>
        <b/>
        <sz val="9"/>
        <color indexed="12"/>
        <rFont val="Calibri"/>
        <family val="2"/>
      </rPr>
      <t>API CG-4/CF-4/CF/SL/SJ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E3, A3/B3</t>
    </r>
    <r>
      <rPr>
        <sz val="9"/>
        <rFont val="Calibri"/>
        <family val="2"/>
      </rPr>
      <t>, MB 228.3, MAN M 3275, Volvo VDS, MTU 2.0, CUMMINS CES 20076/20077/20078, Caterpillar ECF-1a, Renault RD/RGD, Detroit Diesel 93K215, Deutz DQC-III-05,Allison C-4</t>
    </r>
  </si>
  <si>
    <r>
      <rPr>
        <b/>
        <sz val="10"/>
        <color indexed="12"/>
        <rFont val="Calibri"/>
        <family val="2"/>
      </rPr>
      <t>Минеральное</t>
    </r>
    <r>
      <rPr>
        <b/>
        <sz val="10"/>
        <color indexed="8"/>
        <rFont val="Calibri"/>
        <family val="2"/>
      </rPr>
      <t xml:space="preserve"> моторное масло </t>
    </r>
    <r>
      <rPr>
        <sz val="10"/>
        <color indexed="8"/>
        <rFont val="Calibri"/>
        <family val="2"/>
      </rPr>
      <t>разработано для дизельных двигателей автотранспорта (средних и больших грузовиков, автобусов), внедорожной и специальной техники. Рекомендуется к использованию в тяжелых условиях и для двигателей  с пробегом.</t>
    </r>
  </si>
  <si>
    <r>
      <rPr>
        <b/>
        <sz val="9"/>
        <color indexed="12"/>
        <rFont val="Calibri"/>
        <family val="2"/>
      </rPr>
      <t>API CI-4/CH-4/CG-4/CF-4/CF</t>
    </r>
    <r>
      <rPr>
        <sz val="9"/>
        <rFont val="Calibri"/>
        <family val="2"/>
      </rPr>
      <t>,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ACEA E7,A3/B4</t>
    </r>
    <r>
      <rPr>
        <sz val="9"/>
        <rFont val="Calibri"/>
        <family val="2"/>
      </rPr>
      <t>, MB 228.3, MAN 3275, Volvo VDS-3,MTU 2.0,CUMMINS CES 20076/20077/20078, Caterpillar ECF-1a, Renault RLD-2, Detroit Diesel 93K215, Deutz DQC-III-05</t>
    </r>
  </si>
  <si>
    <r>
      <rPr>
        <b/>
        <sz val="9"/>
        <color indexed="12"/>
        <rFont val="Calibri"/>
        <family val="2"/>
      </rPr>
      <t>API SN/SM/SL/CF</t>
    </r>
    <r>
      <rPr>
        <b/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A3/B4-10</t>
    </r>
    <r>
      <rPr>
        <sz val="9"/>
        <rFont val="Calibri"/>
        <family val="2"/>
      </rPr>
      <t>, MB 229.1, Renault RN 0700/0710, VW 502.00/505.00</t>
    </r>
  </si>
  <si>
    <r>
      <rPr>
        <b/>
        <sz val="9"/>
        <color indexed="12"/>
        <rFont val="Calibri"/>
        <family val="2"/>
      </rPr>
      <t>API SN/SM/SL/CF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A3/B4-10</t>
    </r>
    <r>
      <rPr>
        <sz val="9"/>
        <rFont val="Calibri"/>
        <family val="2"/>
      </rPr>
      <t>, MB 229.1, Renault RN0700/0710, VW 502.00/505.00</t>
    </r>
  </si>
  <si>
    <r>
      <rPr>
        <b/>
        <sz val="10"/>
        <color indexed="8"/>
        <rFont val="Calibri"/>
        <family val="2"/>
      </rPr>
      <t>Всесезонное универсальное</t>
    </r>
    <r>
      <rPr>
        <b/>
        <u val="single"/>
        <sz val="10"/>
        <color indexed="10"/>
        <rFont val="Calibri"/>
        <family val="2"/>
      </rPr>
      <t xml:space="preserve"> синтетическое масло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рекомендуется к применению для всех автомобильных двигателей легковых, спортивных автомобилей, микроавтобусов и небольших грузовиков.</t>
    </r>
  </si>
  <si>
    <r>
      <rPr>
        <b/>
        <sz val="10"/>
        <color indexed="8"/>
        <rFont val="Calibri"/>
        <family val="2"/>
      </rPr>
      <t xml:space="preserve">Всесезонное </t>
    </r>
    <r>
      <rPr>
        <b/>
        <sz val="10"/>
        <color indexed="10"/>
        <rFont val="Calibri"/>
        <family val="2"/>
      </rPr>
      <t>полусинтетическое</t>
    </r>
    <r>
      <rPr>
        <b/>
        <sz val="10"/>
        <color indexed="8"/>
        <rFont val="Calibri"/>
        <family val="2"/>
      </rPr>
      <t xml:space="preserve"> моторное масло  </t>
    </r>
    <r>
      <rPr>
        <sz val="10"/>
        <color indexed="8"/>
        <rFont val="Calibri"/>
        <family val="2"/>
      </rPr>
      <t>для современных бензиновых и дизельных двигателей, (включая с турбонаддувом), легковых автомобилей, м/автобусов, небольших грузовиков.</t>
    </r>
  </si>
  <si>
    <r>
      <rPr>
        <b/>
        <sz val="10"/>
        <color indexed="8"/>
        <rFont val="Calibri"/>
        <family val="2"/>
      </rPr>
      <t>Всесезонное</t>
    </r>
    <r>
      <rPr>
        <b/>
        <sz val="10"/>
        <color indexed="10"/>
        <rFont val="Calibri"/>
        <family val="2"/>
      </rPr>
      <t xml:space="preserve"> полусинтетическое</t>
    </r>
    <r>
      <rPr>
        <b/>
        <sz val="10"/>
        <color indexed="8"/>
        <rFont val="Calibri"/>
        <family val="2"/>
      </rPr>
      <t xml:space="preserve"> моторное масло</t>
    </r>
    <r>
      <rPr>
        <sz val="10"/>
        <color indexed="8"/>
        <rFont val="Calibri"/>
        <family val="2"/>
      </rPr>
      <t xml:space="preserve"> для использования в двигателях, работающих </t>
    </r>
    <r>
      <rPr>
        <b/>
        <sz val="10"/>
        <color indexed="8"/>
        <rFont val="Calibri"/>
        <family val="2"/>
      </rPr>
      <t xml:space="preserve">на </t>
    </r>
    <r>
      <rPr>
        <b/>
        <sz val="10"/>
        <color indexed="18"/>
        <rFont val="Calibri"/>
        <family val="2"/>
      </rPr>
      <t xml:space="preserve">сжатом природном газе </t>
    </r>
    <r>
      <rPr>
        <b/>
        <sz val="10"/>
        <color indexed="8"/>
        <rFont val="Calibri"/>
        <family val="2"/>
      </rPr>
      <t>(СПГ)</t>
    </r>
    <r>
      <rPr>
        <sz val="10"/>
        <color indexed="8"/>
        <rFont val="Calibri"/>
        <family val="2"/>
      </rPr>
      <t>. В основном, применяется в легковых и малотоннажных грузовых автомобилях</t>
    </r>
  </si>
  <si>
    <r>
      <rPr>
        <b/>
        <sz val="9"/>
        <color indexed="12"/>
        <rFont val="Calibri"/>
        <family val="2"/>
      </rPr>
      <t>API SL, CF-4, CF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Е2 A3/B4-10</t>
    </r>
    <r>
      <rPr>
        <sz val="9"/>
        <rFont val="Calibri"/>
        <family val="2"/>
      </rPr>
      <t xml:space="preserve">
MB 229.1, MB 226.9</t>
    </r>
  </si>
  <si>
    <r>
      <rPr>
        <b/>
        <sz val="10"/>
        <color indexed="8"/>
        <rFont val="Calibri"/>
        <family val="2"/>
      </rPr>
      <t>Универсальное</t>
    </r>
    <r>
      <rPr>
        <b/>
        <sz val="10"/>
        <color indexed="10"/>
        <rFont val="Calibri"/>
        <family val="2"/>
      </rPr>
      <t xml:space="preserve"> полусинтетическое</t>
    </r>
    <r>
      <rPr>
        <b/>
        <sz val="10"/>
        <color indexed="8"/>
        <rFont val="Calibri"/>
        <family val="2"/>
      </rPr>
      <t xml:space="preserve"> моторное масло</t>
    </r>
    <r>
      <rPr>
        <sz val="10"/>
        <color indexed="8"/>
        <rFont val="Calibri"/>
        <family val="2"/>
      </rPr>
      <t xml:space="preserve"> с высоким содержанием синтетики и присадок с молибденом для оптимальной защиты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бензиновых двигателей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при различных условиях эксплуатации</t>
    </r>
  </si>
  <si>
    <r>
      <rPr>
        <b/>
        <sz val="9"/>
        <color indexed="12"/>
        <rFont val="Calibri"/>
        <family val="2"/>
      </rPr>
      <t>API SL/SJ/CF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A3/B3</t>
    </r>
    <r>
      <rPr>
        <sz val="9"/>
        <rFont val="Calibri"/>
        <family val="2"/>
      </rPr>
      <t>, MB 229.1, VW 500.01/505.01</t>
    </r>
  </si>
  <si>
    <r>
      <rPr>
        <b/>
        <sz val="9"/>
        <color indexed="12"/>
        <rFont val="Calibri"/>
        <family val="2"/>
      </rPr>
      <t>API SL/CF</t>
    </r>
    <r>
      <rPr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ACEA A3/B3</t>
    </r>
  </si>
  <si>
    <r>
      <rPr>
        <b/>
        <sz val="10"/>
        <color indexed="8"/>
        <rFont val="Calibri"/>
        <family val="2"/>
      </rPr>
      <t>Универсальное</t>
    </r>
    <r>
      <rPr>
        <b/>
        <sz val="10"/>
        <color indexed="12"/>
        <rFont val="Calibri"/>
        <family val="2"/>
      </rPr>
      <t xml:space="preserve"> минеральное </t>
    </r>
    <r>
      <rPr>
        <b/>
        <sz val="10"/>
        <color indexed="8"/>
        <rFont val="Calibri"/>
        <family val="2"/>
      </rPr>
      <t>моторное масло для</t>
    </r>
    <r>
      <rPr>
        <b/>
        <sz val="10"/>
        <color indexed="30"/>
        <rFont val="Calibri"/>
        <family val="2"/>
      </rPr>
      <t xml:space="preserve"> бензиновых и дизельных двигателей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легковых автомобилей, небольших автобусов и грузовиков с турбонаддувом и без него</t>
    </r>
  </si>
  <si>
    <r>
      <rPr>
        <b/>
        <sz val="10"/>
        <color indexed="8"/>
        <rFont val="Calibri"/>
        <family val="2"/>
      </rPr>
      <t>Масло</t>
    </r>
    <r>
      <rPr>
        <b/>
        <sz val="10"/>
        <color indexed="10"/>
        <rFont val="Calibri"/>
        <family val="2"/>
      </rPr>
      <t xml:space="preserve"> для АКПП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легковых и грузовых ТС , а также </t>
    </r>
    <r>
      <rPr>
        <b/>
        <sz val="10"/>
        <color indexed="8"/>
        <rFont val="Calibri"/>
        <family val="2"/>
      </rPr>
      <t>рабочая жидкость</t>
    </r>
    <r>
      <rPr>
        <sz val="10"/>
        <color indexed="8"/>
        <rFont val="Calibri"/>
        <family val="2"/>
      </rPr>
      <t xml:space="preserve"> в силовые коробки передач строительной техники и </t>
    </r>
    <r>
      <rPr>
        <b/>
        <sz val="10"/>
        <color indexed="8"/>
        <rFont val="Calibri"/>
        <family val="2"/>
      </rPr>
      <t>гидравлические системы пром.оборудования</t>
    </r>
    <r>
      <rPr>
        <sz val="10"/>
        <color indexed="8"/>
        <rFont val="Calibri"/>
        <family val="2"/>
      </rPr>
      <t>, ротационные винтовые компрессоры и другие технические средства</t>
    </r>
  </si>
  <si>
    <r>
      <t>General Motors  Type A Suffix A (TASA);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GM DEXRON IID</t>
    </r>
    <r>
      <rPr>
        <sz val="10"/>
        <rFont val="Calibri"/>
        <family val="2"/>
      </rPr>
      <t>; ZFTE-ML-02F, 03D, 04D, 14A, 17C; MAN 339 Type Z-1 and V-1; MAN 339 TypeZ-2 and V-2; Voith 55.6335; MB 236.1.</t>
    </r>
  </si>
  <si>
    <r>
      <t>Allison C-4;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GM DEXRON IIIG</t>
    </r>
    <r>
      <rPr>
        <sz val="10"/>
        <rFont val="Calibri"/>
        <family val="2"/>
      </rPr>
      <t>; ZFTE-ML-02F, 03D, 04D, 09B, 11B, 14A, 17C; MAN 339 Type Z-1 and V-1; MAN 339 Type Z-2 andV-2; Voith 55.6335; MB 236.5; CATTO-2; Ford MERCON.</t>
    </r>
  </si>
  <si>
    <r>
      <rPr>
        <b/>
        <sz val="10"/>
        <color indexed="12"/>
        <rFont val="Calibri"/>
        <family val="2"/>
      </rPr>
      <t>API GL 5/GL-4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MB 235.0, ZF TE-ML 02B, 05A, 12E, 16B, 17B, 19B, 21A</t>
    </r>
  </si>
  <si>
    <r>
      <rPr>
        <b/>
        <sz val="10"/>
        <color indexed="12"/>
        <rFont val="Calibri"/>
        <family val="2"/>
      </rPr>
      <t>API GL 5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Новинка!</t>
    </r>
  </si>
  <si>
    <r>
      <rPr>
        <b/>
        <sz val="10"/>
        <color indexed="12"/>
        <rFont val="Calibri"/>
        <family val="2"/>
      </rPr>
      <t>API GL-4</t>
    </r>
    <r>
      <rPr>
        <sz val="10"/>
        <rFont val="Calibri"/>
        <family val="2"/>
      </rPr>
      <t xml:space="preserve"> Caterpillar TO-4, Caterpillar TO-4М, Caterpillar TO-2; Allison C-4; Komatsu KES 07.868.1; ZF TE-ML 03C, 07F;Sperry Vickers/Eaton.</t>
    </r>
    <r>
      <rPr>
        <b/>
        <sz val="10"/>
        <color indexed="10"/>
        <rFont val="Calibri"/>
        <family val="2"/>
      </rPr>
      <t>Новинка!</t>
    </r>
  </si>
  <si>
    <r>
      <rPr>
        <b/>
        <sz val="10"/>
        <color indexed="8"/>
        <rFont val="Calibri"/>
        <family val="2"/>
      </rPr>
      <t>Масло</t>
    </r>
    <r>
      <rPr>
        <b/>
        <sz val="10"/>
        <color indexed="10"/>
        <rFont val="Calibri"/>
        <family val="2"/>
      </rPr>
      <t xml:space="preserve"> в КПП</t>
    </r>
    <r>
      <rPr>
        <sz val="10"/>
        <color indexed="8"/>
        <rFont val="Calibri"/>
        <family val="2"/>
      </rPr>
      <t xml:space="preserve"> грузовых и легковых автомобилей, автобусов и внедорожных транспортных средств, а также в качестве рабочего тела для</t>
    </r>
    <r>
      <rPr>
        <b/>
        <sz val="10"/>
        <color indexed="8"/>
        <rFont val="Calibri"/>
        <family val="2"/>
      </rPr>
      <t xml:space="preserve"> заправки систем рулевого управления </t>
    </r>
    <r>
      <rPr>
        <sz val="10"/>
        <color indexed="8"/>
        <rFont val="Calibri"/>
        <family val="2"/>
      </rPr>
      <t>ТС с</t>
    </r>
    <r>
      <rPr>
        <b/>
        <sz val="10"/>
        <color indexed="10"/>
        <rFont val="Calibri"/>
        <family val="2"/>
      </rPr>
      <t xml:space="preserve"> ГУР</t>
    </r>
  </si>
  <si>
    <r>
      <t>Масло для применения в</t>
    </r>
    <r>
      <rPr>
        <b/>
        <sz val="10"/>
        <color indexed="8"/>
        <rFont val="Calibri"/>
        <family val="2"/>
      </rPr>
      <t xml:space="preserve"> коробках передач, ведущих мостах, редукторах и дифференциалах</t>
    </r>
    <r>
      <rPr>
        <sz val="10"/>
        <color indexed="8"/>
        <rFont val="Calibri"/>
        <family val="2"/>
      </rPr>
      <t xml:space="preserve"> различной техники</t>
    </r>
  </si>
  <si>
    <r>
      <t xml:space="preserve">Масло  для </t>
    </r>
    <r>
      <rPr>
        <b/>
        <sz val="10"/>
        <color indexed="8"/>
        <rFont val="Calibri"/>
        <family val="2"/>
      </rPr>
      <t xml:space="preserve"> трансмиссий, главных передач</t>
    </r>
    <r>
      <rPr>
        <sz val="10"/>
        <color indexed="8"/>
        <rFont val="Calibri"/>
        <family val="2"/>
      </rPr>
      <t xml:space="preserve">, осей, работающих в условиях </t>
    </r>
    <r>
      <rPr>
        <b/>
        <sz val="10"/>
        <color indexed="10"/>
        <rFont val="Calibri"/>
        <family val="2"/>
      </rPr>
      <t>высокой и ударной нагрузки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повышенного давления</t>
    </r>
  </si>
  <si>
    <r>
      <t>Универсальное</t>
    </r>
    <r>
      <rPr>
        <b/>
        <sz val="10"/>
        <color indexed="8"/>
        <rFont val="Calibri"/>
        <family val="2"/>
      </rPr>
      <t xml:space="preserve"> трансмиссионно-гидравлическое масло</t>
    </r>
    <r>
      <rPr>
        <sz val="10"/>
        <color indexed="8"/>
        <rFont val="Calibri"/>
        <family val="2"/>
      </rPr>
      <t xml:space="preserve"> премиум класса для использования в нагруженных системах трансмиссий и приводах внедорожной техники.Создано специально для удовлетворения жестких требований стандарта </t>
    </r>
    <r>
      <rPr>
        <b/>
        <sz val="10"/>
        <color indexed="12"/>
        <rFont val="Calibri"/>
        <family val="2"/>
      </rPr>
      <t>Caterpillar TO-4</t>
    </r>
  </si>
  <si>
    <r>
      <rPr>
        <b/>
        <sz val="9"/>
        <color indexed="12"/>
        <rFont val="Calibri"/>
        <family val="2"/>
      </rPr>
      <t>API GL-4/ CG-4/CF-4/CF</t>
    </r>
    <r>
      <rPr>
        <sz val="9"/>
        <rFont val="Calibri"/>
        <family val="2"/>
      </rPr>
      <t>,</t>
    </r>
    <r>
      <rPr>
        <b/>
        <sz val="9"/>
        <color indexed="10"/>
        <rFont val="Calibri"/>
        <family val="2"/>
      </rPr>
      <t xml:space="preserve"> ACEA E3</t>
    </r>
    <r>
      <rPr>
        <sz val="9"/>
        <rFont val="Calibri"/>
        <family val="2"/>
      </rPr>
      <t>, MB 227.1, ZF TE-ML 06A, ZF TE-ML 06B, 06C, 07B; Ford New Holland M2C159B,C; Masey Ferguson M1139, M1144, John Deere J27</t>
    </r>
  </si>
  <si>
    <r>
      <rPr>
        <b/>
        <sz val="9"/>
        <rFont val="Calibri"/>
        <family val="2"/>
      </rPr>
      <t>SAE 80W</t>
    </r>
    <r>
      <rPr>
        <sz val="9"/>
        <rFont val="Calibri"/>
        <family val="2"/>
      </rPr>
      <t xml:space="preserve">, </t>
    </r>
    <r>
      <rPr>
        <b/>
        <sz val="9"/>
        <color indexed="12"/>
        <rFont val="Calibri"/>
        <family val="2"/>
      </rPr>
      <t>API GL-4</t>
    </r>
    <r>
      <rPr>
        <sz val="9"/>
        <rFont val="Calibri"/>
        <family val="2"/>
      </rPr>
      <t>, DIN 51524-III, HVLP</t>
    </r>
    <r>
      <rPr>
        <b/>
        <sz val="9"/>
        <color indexed="10"/>
        <rFont val="Calibri"/>
        <family val="2"/>
      </rPr>
      <t xml:space="preserve"> John Deere J20C, J20D</t>
    </r>
    <r>
      <rPr>
        <sz val="9"/>
        <rFont val="Calibri"/>
        <family val="2"/>
      </rPr>
      <t>, Ford M2C86B, C, M2C134D, Massey Ferguson M1135, M1143, M1145, Caterpillar TO-2 Allison C-4, Sperry Vickers/Eaton</t>
    </r>
  </si>
  <si>
    <r>
      <rPr>
        <b/>
        <sz val="10"/>
        <color indexed="8"/>
        <rFont val="Calibri"/>
        <family val="2"/>
      </rPr>
      <t xml:space="preserve"> Универсальное всесезонное тракторное масло </t>
    </r>
    <r>
      <rPr>
        <sz val="10"/>
        <color indexed="8"/>
        <rFont val="Calibri"/>
        <family val="2"/>
      </rPr>
      <t>применяется</t>
    </r>
    <r>
      <rPr>
        <b/>
        <sz val="10"/>
        <color indexed="8"/>
        <rFont val="Calibri"/>
        <family val="2"/>
      </rPr>
      <t xml:space="preserve"> в двигателях, коробках передач и гидросистемах</t>
    </r>
    <r>
      <rPr>
        <sz val="10"/>
        <color indexed="8"/>
        <rFont val="Calibri"/>
        <family val="2"/>
      </rPr>
      <t>, а также в дифференциалах и концевых приводах, в</t>
    </r>
    <r>
      <rPr>
        <b/>
        <sz val="10"/>
        <color indexed="8"/>
        <rFont val="Calibri"/>
        <family val="2"/>
      </rPr>
      <t xml:space="preserve"> мокрых тормозах и коробках передач</t>
    </r>
    <r>
      <rPr>
        <sz val="10"/>
        <color indexed="8"/>
        <rFont val="Calibri"/>
        <family val="2"/>
      </rPr>
      <t>, переключаемых под нагрузкой.</t>
    </r>
  </si>
  <si>
    <r>
      <t>Универсальное</t>
    </r>
    <r>
      <rPr>
        <b/>
        <sz val="10"/>
        <color indexed="8"/>
        <rFont val="Calibri"/>
        <family val="2"/>
      </rPr>
      <t xml:space="preserve"> трансмиссионно-гидравлическое масло</t>
    </r>
    <r>
      <rPr>
        <sz val="10"/>
        <color indexed="8"/>
        <rFont val="Calibri"/>
        <family val="2"/>
      </rPr>
      <t xml:space="preserve"> для трансмиссий с "мокрыми" дисковыми тормозами, главных передач, дифференциалов и гидравлических систем аграрной техники.</t>
    </r>
  </si>
  <si>
    <r>
      <t>МГ  (ν=</t>
    </r>
    <r>
      <rPr>
        <sz val="10"/>
        <color indexed="10"/>
        <rFont val="Calibri"/>
        <family val="2"/>
      </rPr>
      <t>22</t>
    </r>
    <r>
      <rPr>
        <sz val="10"/>
        <color indexed="8"/>
        <rFont val="Calibri"/>
        <family val="2"/>
      </rPr>
      <t xml:space="preserve"> мм²/с)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</si>
  <si>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 xml:space="preserve">DIN 51524-II </t>
    </r>
    <r>
      <rPr>
        <b/>
        <sz val="9"/>
        <rFont val="Calibri"/>
        <family val="2"/>
      </rPr>
      <t>HLP</t>
    </r>
    <r>
      <rPr>
        <sz val="9"/>
        <rFont val="Calibri"/>
        <family val="2"/>
      </rPr>
      <t>, ISO 11158 HM, ISO VG 22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</si>
  <si>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>32</t>
    </r>
    <r>
      <rPr>
        <sz val="10"/>
        <color indexed="8"/>
        <rFont val="Calibri"/>
        <family val="2"/>
      </rPr>
      <t xml:space="preserve"> 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</si>
  <si>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 xml:space="preserve">DIN 51524-II </t>
    </r>
    <r>
      <rPr>
        <b/>
        <sz val="9"/>
        <rFont val="Calibri"/>
        <family val="2"/>
      </rPr>
      <t>HLP</t>
    </r>
    <r>
      <rPr>
        <sz val="9"/>
        <rFont val="Calibri"/>
        <family val="2"/>
      </rPr>
      <t>, ISO 11158 HM, ISO VG 32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</si>
  <si>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 xml:space="preserve">68 </t>
    </r>
    <r>
      <rPr>
        <sz val="10"/>
        <color indexed="8"/>
        <rFont val="Calibri"/>
        <family val="2"/>
      </rPr>
      <t>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</si>
  <si>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>DIN 51524-II HLP, ISO 11158 HM, ISO VG 68,</t>
    </r>
    <r>
      <rPr>
        <b/>
        <sz val="9"/>
        <color indexed="10"/>
        <rFont val="Calibri"/>
        <family val="2"/>
      </rPr>
      <t xml:space="preserve"> беззольное (Zn-free)</t>
    </r>
    <r>
      <rPr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Новинка!</t>
    </r>
  </si>
  <si>
    <r>
      <t xml:space="preserve">DIN 51524 часть III (HVLP); ISO 11158 (HV); Denison HF-0, HF-1, HF-2; Eaton 35VQ25; Cincinnati Machine P68, P69, P70 </t>
    </r>
    <r>
      <rPr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беззольное  (Zn-free) Новинка!</t>
    </r>
  </si>
  <si>
    <r>
      <t>DIN 51524 часть III (HVLP); ISO 11158 (HV); Denison HF-0, HF-1, HF-2; Eaton 35VQ25; Cincinnati Machine P68, P69, P70</t>
    </r>
    <r>
      <rPr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беззольное  (Zn-free) Новинка!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</si>
  <si>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>41</t>
    </r>
    <r>
      <rPr>
        <sz val="10"/>
        <color indexed="8"/>
        <rFont val="Calibri"/>
        <family val="2"/>
      </rPr>
      <t xml:space="preserve"> 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</si>
  <si>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 xml:space="preserve">DIN 51524-II </t>
    </r>
    <r>
      <rPr>
        <b/>
        <sz val="9"/>
        <rFont val="Calibri"/>
        <family val="2"/>
      </rPr>
      <t>HLP</t>
    </r>
    <r>
      <rPr>
        <sz val="9"/>
        <rFont val="Calibri"/>
        <family val="2"/>
      </rPr>
      <t>, ISO 11158 HM, ISO VG 68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</si>
  <si>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>61</t>
    </r>
    <r>
      <rPr>
        <sz val="10"/>
        <color indexed="8"/>
        <rFont val="Calibri"/>
        <family val="2"/>
      </rPr>
      <t xml:space="preserve"> 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</si>
  <si>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>100</t>
    </r>
    <r>
      <rPr>
        <sz val="10"/>
        <color indexed="8"/>
        <rFont val="Calibri"/>
        <family val="2"/>
      </rPr>
      <t xml:space="preserve"> 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</si>
  <si>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 xml:space="preserve">DIN 51524-II </t>
    </r>
    <r>
      <rPr>
        <b/>
        <sz val="9"/>
        <rFont val="Calibri"/>
        <family val="2"/>
      </rPr>
      <t>HLP</t>
    </r>
    <r>
      <rPr>
        <sz val="9"/>
        <rFont val="Calibri"/>
        <family val="2"/>
      </rPr>
      <t>, ISO 11158 HM, ISO VG 100</t>
    </r>
  </si>
  <si>
    <r>
      <t xml:space="preserve">DIN 51524-II </t>
    </r>
    <r>
      <rPr>
        <b/>
        <sz val="9"/>
        <rFont val="Calibri"/>
        <family val="2"/>
      </rPr>
      <t>HLP</t>
    </r>
    <r>
      <rPr>
        <sz val="9"/>
        <rFont val="Calibri"/>
        <family val="2"/>
      </rPr>
      <t>, ISO 11158 HM, ISO VG 46</t>
    </r>
  </si>
  <si>
    <r>
      <t>МГ (</t>
    </r>
    <r>
      <rPr>
        <sz val="10"/>
        <color indexed="8"/>
        <rFont val="Calibri"/>
        <family val="2"/>
      </rPr>
      <t>ν=</t>
    </r>
    <r>
      <rPr>
        <sz val="10"/>
        <color indexed="10"/>
        <rFont val="Calibri"/>
        <family val="2"/>
      </rPr>
      <t>46</t>
    </r>
    <r>
      <rPr>
        <sz val="10"/>
        <color indexed="8"/>
        <rFont val="Calibri"/>
        <family val="2"/>
      </rPr>
      <t xml:space="preserve"> мм²/с)</t>
    </r>
    <r>
      <rPr>
        <sz val="10"/>
        <color indexed="8"/>
        <rFont val="Calibri"/>
        <family val="2"/>
      </rPr>
      <t>.  для применения в ГС с пластинчатыми и поршневыми насосами при рабочих давлениях (выше 200 бар), ГС строительной и карьерной техники, включая высокоскоростные и высоконапорные лопастные, шестеренные и аксиально-поршневые насосы ГС и др.</t>
    </r>
  </si>
  <si>
    <r>
      <t>DIN 51524-II HLP, ISO 11158 HM, ISO VG 46,</t>
    </r>
    <r>
      <rPr>
        <b/>
        <sz val="9"/>
        <color indexed="10"/>
        <rFont val="Calibri"/>
        <family val="2"/>
      </rPr>
      <t xml:space="preserve"> беззольное (Zn-free)</t>
    </r>
    <r>
      <rPr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Новинка!</t>
    </r>
  </si>
  <si>
    <r>
      <t xml:space="preserve">DIN 51524 часть III (HVLP); ISO 11158 (HV); Denison HF-0, HF-1, HF-2; Eaton 35VQ25; Cincinnati Machine P68, P69, P70, </t>
    </r>
    <r>
      <rPr>
        <b/>
        <sz val="9"/>
        <color indexed="10"/>
        <rFont val="Calibri"/>
        <family val="2"/>
      </rPr>
      <t>беззольное  (Zn-free) Новинка!</t>
    </r>
  </si>
  <si>
    <r>
      <t>МГ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sz val="10"/>
        <color indexed="10"/>
        <rFont val="Calibri"/>
        <family val="2"/>
      </rPr>
      <t>68</t>
    </r>
    <r>
      <rPr>
        <sz val="10"/>
        <color indexed="8"/>
        <rFont val="Calibri"/>
        <family val="2"/>
      </rPr>
      <t xml:space="preserve"> мм²/с) для использования в шестеренчатых, пластинчатых и поршневых насосах умеренного и высокого давления. </t>
    </r>
    <r>
      <rPr>
        <b/>
        <sz val="10"/>
        <color indexed="12"/>
        <rFont val="Calibri"/>
        <family val="2"/>
      </rPr>
      <t xml:space="preserve">Премиальное </t>
    </r>
    <r>
      <rPr>
        <sz val="10"/>
        <color indexed="8"/>
        <rFont val="Calibri"/>
        <family val="2"/>
      </rPr>
      <t xml:space="preserve">гидравлическое масло, созданное на основе качественных </t>
    </r>
    <r>
      <rPr>
        <b/>
        <sz val="10"/>
        <color indexed="12"/>
        <rFont val="Calibri"/>
        <family val="2"/>
      </rPr>
      <t>беззольных</t>
    </r>
    <r>
      <rPr>
        <sz val="10"/>
        <color indexed="8"/>
        <rFont val="Calibri"/>
        <family val="2"/>
      </rPr>
      <t xml:space="preserve"> пакетов присадок.</t>
    </r>
  </si>
  <si>
    <r>
      <t>МГ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sz val="10"/>
        <color indexed="10"/>
        <rFont val="Calibri"/>
        <family val="2"/>
      </rPr>
      <t>46</t>
    </r>
    <r>
      <rPr>
        <sz val="10"/>
        <color indexed="8"/>
        <rFont val="Calibri"/>
        <family val="2"/>
      </rPr>
      <t xml:space="preserve"> мм²/с) для использования в шестеренчатых, пластинчатых и поршневых насосах умеренного и высокого давления. </t>
    </r>
    <r>
      <rPr>
        <b/>
        <sz val="10"/>
        <color indexed="12"/>
        <rFont val="Calibri"/>
        <family val="2"/>
      </rPr>
      <t xml:space="preserve">Премиальное </t>
    </r>
    <r>
      <rPr>
        <sz val="10"/>
        <color indexed="8"/>
        <rFont val="Calibri"/>
        <family val="2"/>
      </rPr>
      <t xml:space="preserve">гидравлическое масло, созданное на основе качественных </t>
    </r>
    <r>
      <rPr>
        <b/>
        <sz val="10"/>
        <color indexed="12"/>
        <rFont val="Calibri"/>
        <family val="2"/>
      </rPr>
      <t>беззольных</t>
    </r>
    <r>
      <rPr>
        <sz val="10"/>
        <color indexed="8"/>
        <rFont val="Calibri"/>
        <family val="2"/>
      </rPr>
      <t xml:space="preserve"> пакетов присадок.</t>
    </r>
  </si>
  <si>
    <r>
      <t>МГ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sz val="10"/>
        <color indexed="10"/>
        <rFont val="Calibri"/>
        <family val="2"/>
      </rPr>
      <t>32</t>
    </r>
    <r>
      <rPr>
        <sz val="10"/>
        <color indexed="8"/>
        <rFont val="Calibri"/>
        <family val="2"/>
      </rPr>
      <t xml:space="preserve"> мм²/с) для использования в шестеренчатых, пластинчатых и поршневых насосах умеренного и высокого давления. </t>
    </r>
    <r>
      <rPr>
        <b/>
        <sz val="10"/>
        <color indexed="12"/>
        <rFont val="Calibri"/>
        <family val="2"/>
      </rPr>
      <t xml:space="preserve">Премиальное </t>
    </r>
    <r>
      <rPr>
        <sz val="10"/>
        <color indexed="8"/>
        <rFont val="Calibri"/>
        <family val="2"/>
      </rPr>
      <t xml:space="preserve">гидравлическое масло, созданное на основе качественных </t>
    </r>
    <r>
      <rPr>
        <b/>
        <sz val="10"/>
        <color indexed="12"/>
        <rFont val="Calibri"/>
        <family val="2"/>
      </rPr>
      <t>беззольных</t>
    </r>
    <r>
      <rPr>
        <sz val="10"/>
        <color indexed="8"/>
        <rFont val="Calibri"/>
        <family val="2"/>
      </rPr>
      <t xml:space="preserve"> пакетов присадок.</t>
    </r>
  </si>
  <si>
    <r>
      <rPr>
        <b/>
        <sz val="10"/>
        <color indexed="8"/>
        <rFont val="Calibri"/>
        <family val="2"/>
      </rPr>
      <t xml:space="preserve">Минеральное компрессорное масло </t>
    </r>
    <r>
      <rPr>
        <sz val="10"/>
        <color indexed="8"/>
        <rFont val="Calibri"/>
        <family val="2"/>
      </rPr>
      <t xml:space="preserve">для применения в воздушных </t>
    </r>
    <r>
      <rPr>
        <sz val="10"/>
        <color indexed="12"/>
        <rFont val="Calibri"/>
        <family val="2"/>
      </rPr>
      <t>винтовых компрессорах</t>
    </r>
    <r>
      <rPr>
        <sz val="10"/>
        <color indexed="8"/>
        <rFont val="Calibri"/>
        <family val="2"/>
      </rPr>
      <t xml:space="preserve"> 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b/>
        <sz val="10"/>
        <color indexed="10"/>
        <rFont val="Calibri"/>
        <family val="2"/>
      </rPr>
      <t>46</t>
    </r>
    <r>
      <rPr>
        <sz val="10"/>
        <color indexed="8"/>
        <rFont val="Calibri"/>
        <family val="2"/>
      </rPr>
      <t xml:space="preserve"> мм²/с) </t>
    </r>
  </si>
  <si>
    <r>
      <rPr>
        <b/>
        <sz val="10"/>
        <color indexed="8"/>
        <rFont val="Calibri"/>
        <family val="2"/>
      </rPr>
      <t>Компрессорное масло</t>
    </r>
    <r>
      <rPr>
        <sz val="10"/>
        <color indexed="8"/>
        <rFont val="Calibri"/>
        <family val="2"/>
      </rPr>
      <t xml:space="preserve"> для применения в одноступенчатых и многоступенчатых </t>
    </r>
    <r>
      <rPr>
        <sz val="10"/>
        <color indexed="12"/>
        <rFont val="Calibri"/>
        <family val="2"/>
      </rPr>
      <t>поршневых компрессорах,</t>
    </r>
    <r>
      <rPr>
        <sz val="10"/>
        <color indexed="8"/>
        <rFont val="Calibri"/>
        <family val="2"/>
      </rPr>
      <t xml:space="preserve"> работающих в различных режимах нагрузки 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b/>
        <sz val="10"/>
        <color indexed="10"/>
        <rFont val="Calibri"/>
        <family val="2"/>
      </rPr>
      <t>100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мм²/с) </t>
    </r>
  </si>
  <si>
    <r>
      <t xml:space="preserve">DIN 51506 </t>
    </r>
    <r>
      <rPr>
        <b/>
        <sz val="9"/>
        <rFont val="Calibri"/>
        <family val="2"/>
      </rPr>
      <t>VDL</t>
    </r>
    <r>
      <rPr>
        <sz val="9"/>
        <rFont val="Calibri"/>
        <family val="2"/>
      </rPr>
      <t>, ISO VG 100</t>
    </r>
  </si>
  <si>
    <r>
      <t xml:space="preserve">DIN 51506 </t>
    </r>
    <r>
      <rPr>
        <b/>
        <sz val="9"/>
        <rFont val="Calibri"/>
        <family val="2"/>
      </rPr>
      <t>VDL</t>
    </r>
    <r>
      <rPr>
        <sz val="9"/>
        <rFont val="Calibri"/>
        <family val="2"/>
      </rPr>
      <t>, ISO VG 46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</si>
  <si>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 xml:space="preserve">, ISO 12925-1 CKD, ISO </t>
    </r>
    <r>
      <rPr>
        <b/>
        <sz val="9"/>
        <rFont val="Calibri"/>
        <family val="2"/>
      </rPr>
      <t>VG 68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</si>
  <si>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 xml:space="preserve">, ISO 12925-1 CKD, ISO </t>
    </r>
    <r>
      <rPr>
        <b/>
        <sz val="9"/>
        <rFont val="Calibri"/>
        <family val="2"/>
      </rPr>
      <t>VG 100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</si>
  <si>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>, ISO 12925-1 CKD, ISO</t>
    </r>
    <r>
      <rPr>
        <b/>
        <sz val="9"/>
        <rFont val="Calibri"/>
        <family val="2"/>
      </rPr>
      <t xml:space="preserve"> VG 150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</si>
  <si>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 xml:space="preserve">, ISO 12925-1 CKD, ISO </t>
    </r>
    <r>
      <rPr>
        <b/>
        <sz val="9"/>
        <rFont val="Calibri"/>
        <family val="2"/>
      </rPr>
      <t>VG 220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</si>
  <si>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>, ISO 12925-1 CKD, ISO</t>
    </r>
    <r>
      <rPr>
        <b/>
        <sz val="9"/>
        <rFont val="Calibri"/>
        <family val="2"/>
      </rPr>
      <t xml:space="preserve"> VG 320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</si>
  <si>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>, ISO 12925-1 CKD, ISO</t>
    </r>
    <r>
      <rPr>
        <b/>
        <sz val="9"/>
        <rFont val="Calibri"/>
        <family val="2"/>
      </rPr>
      <t xml:space="preserve"> VG 460</t>
    </r>
  </si>
  <si>
    <r>
      <t xml:space="preserve">DIN 51517-III </t>
    </r>
    <r>
      <rPr>
        <b/>
        <sz val="9"/>
        <rFont val="Calibri"/>
        <family val="2"/>
      </rPr>
      <t>CLP</t>
    </r>
    <r>
      <rPr>
        <sz val="9"/>
        <rFont val="Calibri"/>
        <family val="2"/>
      </rPr>
      <t xml:space="preserve">, ISO 12925-1 CKD, ISO </t>
    </r>
    <r>
      <rPr>
        <b/>
        <sz val="9"/>
        <rFont val="Calibri"/>
        <family val="2"/>
      </rPr>
      <t>VG 680</t>
    </r>
  </si>
  <si>
    <r>
      <t xml:space="preserve">Индустриальные масла применяеме для смазки </t>
    </r>
    <r>
      <rPr>
        <b/>
        <sz val="10"/>
        <color indexed="8"/>
        <rFont val="Calibri"/>
        <family val="2"/>
      </rPr>
      <t xml:space="preserve">направляющих и столов скольжения. </t>
    </r>
    <r>
      <rPr>
        <sz val="10"/>
        <color indexed="8"/>
        <rFont val="Calibri"/>
        <family val="2"/>
      </rPr>
      <t>Рекомендованы к использованию</t>
    </r>
    <r>
      <rPr>
        <sz val="10"/>
        <color indexed="60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 xml:space="preserve">в горизонтальных  </t>
    </r>
    <r>
      <rPr>
        <b/>
        <sz val="10"/>
        <color indexed="8"/>
        <rFont val="Calibri"/>
        <family val="2"/>
      </rPr>
      <t xml:space="preserve">направляющих </t>
    </r>
    <r>
      <rPr>
        <sz val="10"/>
        <color indexed="8"/>
        <rFont val="Calibri"/>
        <family val="2"/>
      </rPr>
      <t xml:space="preserve">скольжения. Кроме основной области применения, масла этой линейки </t>
    </r>
    <r>
      <rPr>
        <u val="single"/>
        <sz val="10"/>
        <color indexed="8"/>
        <rFont val="Calibri"/>
        <family val="2"/>
      </rPr>
      <t>можно использовать в промышленной гидравлической и редукторной технике</t>
    </r>
    <r>
      <rPr>
        <sz val="10"/>
        <color indexed="8"/>
        <rFont val="Calibri"/>
        <family val="2"/>
      </rPr>
      <t>, при условии соответствия требуемому классу вязкости.</t>
    </r>
  </si>
  <si>
    <r>
      <rPr>
        <sz val="9"/>
        <rFont val="Calibri"/>
        <family val="2"/>
      </rPr>
      <t xml:space="preserve">ISO 6743-4 </t>
    </r>
    <r>
      <rPr>
        <b/>
        <sz val="9"/>
        <rFont val="Calibri"/>
        <family val="2"/>
      </rPr>
      <t>HG</t>
    </r>
    <r>
      <rPr>
        <sz val="9"/>
        <rFont val="Calibri"/>
        <family val="2"/>
      </rPr>
      <t>, ISO 6743-13 GA,GB, DIN 51502 CGLP, DIN 51524-II HLP, ISO VG 32</t>
    </r>
  </si>
  <si>
    <r>
      <rPr>
        <sz val="9"/>
        <rFont val="Calibri"/>
        <family val="2"/>
      </rPr>
      <t xml:space="preserve">ISO 6743-4 </t>
    </r>
    <r>
      <rPr>
        <b/>
        <sz val="9"/>
        <rFont val="Calibri"/>
        <family val="2"/>
      </rPr>
      <t>HG</t>
    </r>
    <r>
      <rPr>
        <sz val="9"/>
        <rFont val="Calibri"/>
        <family val="2"/>
      </rPr>
      <t>, ISO 6743-13 GA,GB, DIN 51502 CGLP, DIN 51524-II HLP, ISO VG 68</t>
    </r>
  </si>
  <si>
    <t xml:space="preserve">170 кг </t>
  </si>
  <si>
    <r>
      <rPr>
        <b/>
        <sz val="10"/>
        <color indexed="8"/>
        <rFont val="Calibri"/>
        <family val="2"/>
      </rPr>
      <t>Многоцелевая смазка</t>
    </r>
    <r>
      <rPr>
        <sz val="10"/>
        <color indexed="8"/>
        <rFont val="Calibri"/>
        <family val="2"/>
      </rPr>
      <t xml:space="preserve"> для использования в подшипниках скольжения и качения, другом оборудовании, включая транспортные средства, работающие в условиях повышенных нагрузок.  t  от -30 С до +130 С</t>
    </r>
  </si>
  <si>
    <r>
      <rPr>
        <b/>
        <sz val="10"/>
        <color indexed="8"/>
        <rFont val="Calibri"/>
        <family val="2"/>
      </rPr>
      <t>Универсальная литиевая смазка</t>
    </r>
    <r>
      <rPr>
        <sz val="10"/>
        <color indexed="8"/>
        <rFont val="Calibri"/>
        <family val="2"/>
      </rPr>
      <t xml:space="preserve"> примененима в широком спектре оборудования: подшипниках качения, подшипниках скольжения, зубчатых передачах и муфтах и др. t  от -30 С до +130 С</t>
    </r>
  </si>
  <si>
    <r>
      <rPr>
        <b/>
        <sz val="9"/>
        <color indexed="8"/>
        <rFont val="Calibri"/>
        <family val="2"/>
      </rPr>
      <t>John Deere</t>
    </r>
    <r>
      <rPr>
        <sz val="9"/>
        <color indexed="8"/>
        <rFont val="Calibri"/>
        <family val="2"/>
      </rPr>
      <t xml:space="preserve">: J20A, B (Hy-Gard), J14B (303 Fluid), J14C, J21A, </t>
    </r>
    <r>
      <rPr>
        <b/>
        <sz val="9"/>
        <color indexed="8"/>
        <rFont val="Calibri"/>
        <family val="2"/>
      </rPr>
      <t xml:space="preserve">Case/IH: </t>
    </r>
    <r>
      <rPr>
        <sz val="9"/>
        <color indexed="8"/>
        <rFont val="Calibri"/>
        <family val="2"/>
      </rPr>
      <t xml:space="preserve">143, 145, MS-1204,MS-1205,MS 1206-Hy, </t>
    </r>
    <r>
      <rPr>
        <b/>
        <sz val="9"/>
        <color indexed="8"/>
        <rFont val="Calibri"/>
        <family val="2"/>
      </rPr>
      <t xml:space="preserve">Ford/New Holland: </t>
    </r>
    <r>
      <rPr>
        <sz val="9"/>
        <color indexed="8"/>
        <rFont val="Calibri"/>
        <family val="2"/>
      </rPr>
      <t xml:space="preserve">Tran, TCH, </t>
    </r>
    <r>
      <rPr>
        <b/>
        <sz val="9"/>
        <color indexed="8"/>
        <rFont val="Calibri"/>
        <family val="2"/>
      </rPr>
      <t xml:space="preserve">Massey Ferguson: </t>
    </r>
    <r>
      <rPr>
        <sz val="9"/>
        <color indexed="8"/>
        <rFont val="Calibri"/>
        <family val="2"/>
      </rPr>
      <t xml:space="preserve">ESN-M2C, 134B, C, </t>
    </r>
    <r>
      <rPr>
        <b/>
        <sz val="9"/>
        <color indexed="8"/>
        <rFont val="Calibri"/>
        <family val="2"/>
      </rPr>
      <t xml:space="preserve">Agco, White,Allis-Chalmers: </t>
    </r>
    <r>
      <rPr>
        <sz val="9"/>
        <color indexed="8"/>
        <rFont val="Calibri"/>
        <family val="2"/>
      </rPr>
      <t xml:space="preserve">PF821, M-1127, M-1129, Permatran, Q-1722, </t>
    </r>
    <r>
      <rPr>
        <b/>
        <sz val="9"/>
        <color indexed="8"/>
        <rFont val="Calibri"/>
        <family val="2"/>
      </rPr>
      <t xml:space="preserve">Caterpillar: </t>
    </r>
    <r>
      <rPr>
        <sz val="9"/>
        <color indexed="8"/>
        <rFont val="Calibri"/>
        <family val="2"/>
      </rPr>
      <t>TO-2</t>
    </r>
  </si>
  <si>
    <r>
      <t>Автохимия</t>
    </r>
    <r>
      <rPr>
        <b/>
        <sz val="20"/>
        <color indexed="10"/>
        <rFont val="Calibri"/>
        <family val="2"/>
      </rPr>
      <t xml:space="preserve"> ТМ PREMIUM</t>
    </r>
  </si>
  <si>
    <r>
      <t xml:space="preserve">Антифриз G-40 </t>
    </r>
    <r>
      <rPr>
        <b/>
        <sz val="12"/>
        <color indexed="12"/>
        <rFont val="Calibri"/>
        <family val="2"/>
      </rPr>
      <t>синий</t>
    </r>
    <r>
      <rPr>
        <sz val="12"/>
        <color indexed="8"/>
        <rFont val="Calibri"/>
        <family val="2"/>
      </rPr>
      <t xml:space="preserve"> (-35)</t>
    </r>
  </si>
  <si>
    <r>
      <t xml:space="preserve">Антифриз G-40 </t>
    </r>
    <r>
      <rPr>
        <b/>
        <sz val="12"/>
        <color indexed="10"/>
        <rFont val="Calibri"/>
        <family val="2"/>
      </rPr>
      <t>красный</t>
    </r>
    <r>
      <rPr>
        <sz val="12"/>
        <color indexed="8"/>
        <rFont val="Calibri"/>
        <family val="2"/>
      </rPr>
      <t xml:space="preserve"> (-35)</t>
    </r>
  </si>
  <si>
    <r>
      <t xml:space="preserve">Антифриз G-40 </t>
    </r>
    <r>
      <rPr>
        <b/>
        <sz val="12"/>
        <color indexed="17"/>
        <rFont val="Calibri"/>
        <family val="2"/>
      </rPr>
      <t>зелёный</t>
    </r>
    <r>
      <rPr>
        <sz val="12"/>
        <color indexed="8"/>
        <rFont val="Calibri"/>
        <family val="2"/>
      </rPr>
      <t xml:space="preserve"> (-35)</t>
    </r>
  </si>
  <si>
    <r>
      <t>Омыватель стекла (</t>
    </r>
    <r>
      <rPr>
        <b/>
        <sz val="12"/>
        <color indexed="12"/>
        <rFont val="Calibri"/>
        <family val="2"/>
      </rPr>
      <t>-80</t>
    </r>
    <r>
      <rPr>
        <b/>
        <sz val="12"/>
        <color indexed="8"/>
        <rFont val="Calibri"/>
        <family val="2"/>
      </rPr>
      <t>)</t>
    </r>
  </si>
  <si>
    <r>
      <t>Омыватель стекла (</t>
    </r>
    <r>
      <rPr>
        <b/>
        <sz val="12"/>
        <color indexed="12"/>
        <rFont val="Calibri"/>
        <family val="2"/>
      </rPr>
      <t>-20</t>
    </r>
    <r>
      <rPr>
        <b/>
        <sz val="12"/>
        <color indexed="8"/>
        <rFont val="Calibri"/>
        <family val="2"/>
      </rPr>
      <t>)</t>
    </r>
  </si>
  <si>
    <t>MD+ 15W-40</t>
  </si>
  <si>
    <t>Цена ОПТ, 
Грн с НДС</t>
  </si>
  <si>
    <t>ОПТ
грн./л</t>
  </si>
  <si>
    <t>Курс
Евро</t>
  </si>
  <si>
    <t>Розн. Цена, 
Грн с НДС</t>
  </si>
  <si>
    <t>Розн.
грн./л</t>
  </si>
  <si>
    <t xml:space="preserve">Условия ОПТ,  закупка шт. </t>
  </si>
  <si>
    <t>Цена Розн., Евро с НДС</t>
  </si>
  <si>
    <t>Цена Розн., USD с НДС</t>
  </si>
  <si>
    <t>USD</t>
  </si>
  <si>
    <t>ОПТ
грн./л,кг</t>
  </si>
  <si>
    <t>Розн.
грн./л,кг</t>
  </si>
  <si>
    <t>ТОВ "АГРОПРОМШИНА"</t>
  </si>
  <si>
    <t>www.agropromshina.com</t>
  </si>
  <si>
    <t>Качество продукции проверяется в независимой лаборатории "Укрметртестстандарт"</t>
  </si>
  <si>
    <t>4л</t>
  </si>
  <si>
    <r>
      <t xml:space="preserve">Тосол </t>
    </r>
    <r>
      <rPr>
        <b/>
        <sz val="12"/>
        <color indexed="12"/>
        <rFont val="Calibri"/>
        <family val="2"/>
      </rPr>
      <t>ЛЮКС</t>
    </r>
    <r>
      <rPr>
        <b/>
        <sz val="12"/>
        <color indexed="8"/>
        <rFont val="Calibri"/>
        <family val="2"/>
      </rPr>
      <t xml:space="preserve"> А-40 (</t>
    </r>
    <r>
      <rPr>
        <b/>
        <sz val="12"/>
        <color indexed="12"/>
        <rFont val="Calibri"/>
        <family val="2"/>
      </rPr>
      <t>-40</t>
    </r>
    <r>
      <rPr>
        <b/>
        <sz val="12"/>
        <color indexed="8"/>
        <rFont val="Calibri"/>
        <family val="2"/>
      </rPr>
      <t>) 
(основа - МЭГ)</t>
    </r>
  </si>
  <si>
    <r>
      <t xml:space="preserve">Антифриз G-80 </t>
    </r>
    <r>
      <rPr>
        <b/>
        <sz val="12"/>
        <color indexed="30"/>
        <rFont val="Calibri"/>
        <family val="2"/>
      </rPr>
      <t xml:space="preserve">конц. 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30"/>
        <rFont val="Calibri"/>
        <family val="2"/>
      </rPr>
      <t>синий</t>
    </r>
    <r>
      <rPr>
        <sz val="12"/>
        <color indexed="8"/>
        <rFont val="Calibri"/>
        <family val="2"/>
      </rPr>
      <t xml:space="preserve"> (-80)
(основа - МЭГ)</t>
    </r>
  </si>
  <si>
    <t>Compressor Synthetic VDL 46</t>
  </si>
  <si>
    <r>
      <rPr>
        <b/>
        <sz val="10"/>
        <color indexed="8"/>
        <rFont val="Calibri"/>
        <family val="2"/>
      </rPr>
      <t xml:space="preserve">Премиальное синтетическое компрессорное масло </t>
    </r>
    <r>
      <rPr>
        <sz val="10"/>
        <color indexed="8"/>
        <rFont val="Calibri"/>
        <family val="2"/>
      </rPr>
      <t xml:space="preserve">для применения в воздушных </t>
    </r>
    <r>
      <rPr>
        <sz val="10"/>
        <color indexed="12"/>
        <rFont val="Calibri"/>
        <family val="2"/>
      </rPr>
      <t>винтовых компрессорах</t>
    </r>
    <r>
      <rPr>
        <sz val="10"/>
        <color indexed="8"/>
        <rFont val="Calibri"/>
        <family val="2"/>
      </rPr>
      <t xml:space="preserve">  (</t>
    </r>
    <r>
      <rPr>
        <b/>
        <sz val="10"/>
        <color indexed="8"/>
        <rFont val="Calibri"/>
        <family val="2"/>
      </rPr>
      <t>ν</t>
    </r>
    <r>
      <rPr>
        <sz val="10"/>
        <color indexed="8"/>
        <rFont val="Calibri"/>
        <family val="2"/>
      </rPr>
      <t>=</t>
    </r>
    <r>
      <rPr>
        <b/>
        <sz val="10"/>
        <color indexed="10"/>
        <rFont val="Calibri"/>
        <family val="2"/>
      </rPr>
      <t>46</t>
    </r>
    <r>
      <rPr>
        <sz val="10"/>
        <color indexed="8"/>
        <rFont val="Calibri"/>
        <family val="2"/>
      </rPr>
      <t xml:space="preserve"> мм²/с) </t>
    </r>
  </si>
  <si>
    <t>SD 10W-40</t>
  </si>
  <si>
    <t>Highrate 100</t>
  </si>
  <si>
    <r>
      <t>Авторизованный дилер Chevron Lubricants
ТОВ "АГРОПРОМШИНА"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г. Киев, ул. Кирилловская, 102
тел: (044) 332-07-05</t>
    </r>
  </si>
  <si>
    <t>ТОВ "АГРОПРОМШИНА"
г. Киев, ул. Кирилловская 102
тел: (044) 332-07-05</t>
  </si>
  <si>
    <t>г. Киев, ул. Кирилловская 102</t>
  </si>
  <si>
    <t>тел: (044) 332-07-05</t>
  </si>
  <si>
    <r>
      <t xml:space="preserve">МОТОРНЫЕ МАСЛА ДЛЯ </t>
    </r>
    <r>
      <rPr>
        <b/>
        <sz val="12"/>
        <color indexed="13"/>
        <rFont val="Calibri"/>
        <family val="2"/>
      </rPr>
      <t>ЛЕГКОВЫХ</t>
    </r>
    <r>
      <rPr>
        <b/>
        <sz val="12"/>
        <rFont val="Calibri"/>
        <family val="2"/>
      </rPr>
      <t xml:space="preserve"> АВТОМОБИЛЕЙ И МИКРОАВТОБУСОВ</t>
    </r>
  </si>
  <si>
    <r>
      <t xml:space="preserve">МОТОРНЫЕ МАСЛА ДЛЯ </t>
    </r>
    <r>
      <rPr>
        <b/>
        <sz val="12"/>
        <color indexed="13"/>
        <rFont val="Calibri"/>
        <family val="2"/>
      </rPr>
      <t>КОММЕРЧЕСКОГО</t>
    </r>
    <r>
      <rPr>
        <b/>
        <sz val="12"/>
        <rFont val="Calibri"/>
        <family val="2"/>
      </rPr>
      <t xml:space="preserve"> АВТОТРАНСПОРТА</t>
    </r>
  </si>
  <si>
    <r>
      <t>МАСЛА ДЛЯ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ТРАКТОРОВ</t>
    </r>
    <r>
      <rPr>
        <b/>
        <sz val="12"/>
        <rFont val="Calibri"/>
        <family val="2"/>
      </rPr>
      <t xml:space="preserve"> И</t>
    </r>
    <r>
      <rPr>
        <b/>
        <sz val="12"/>
        <color indexed="8"/>
        <rFont val="Calibri"/>
        <family val="2"/>
      </rPr>
      <t xml:space="preserve"> ВНЕДОРОЖНОЙ</t>
    </r>
    <r>
      <rPr>
        <b/>
        <sz val="12"/>
        <rFont val="Calibri"/>
        <family val="2"/>
      </rPr>
      <t xml:space="preserve"> ТЕХНИКИ</t>
    </r>
  </si>
  <si>
    <r>
      <t xml:space="preserve">МАСЛА ДЛЯ </t>
    </r>
    <r>
      <rPr>
        <b/>
        <sz val="12"/>
        <color indexed="10"/>
        <rFont val="Calibri"/>
        <family val="2"/>
      </rPr>
      <t>МЕХАНИЧЕСКИХ</t>
    </r>
    <r>
      <rPr>
        <b/>
        <sz val="12"/>
        <rFont val="Calibri"/>
        <family val="2"/>
      </rPr>
      <t xml:space="preserve"> ТРАНСМИССИЙ</t>
    </r>
  </si>
  <si>
    <r>
      <t xml:space="preserve">МАСЛА ДЛЯ </t>
    </r>
    <r>
      <rPr>
        <b/>
        <sz val="12"/>
        <color indexed="10"/>
        <rFont val="Calibri"/>
        <family val="2"/>
      </rPr>
      <t>АВТОМАТИЧЕСКИХ</t>
    </r>
    <r>
      <rPr>
        <b/>
        <sz val="12"/>
        <rFont val="Calibri"/>
        <family val="2"/>
      </rPr>
      <t xml:space="preserve"> ТРАНСМИССИЙ</t>
    </r>
  </si>
  <si>
    <r>
      <t xml:space="preserve">МАСЛА ДЛЯ </t>
    </r>
    <r>
      <rPr>
        <b/>
        <sz val="12"/>
        <color indexed="10"/>
        <rFont val="Calibri"/>
        <family val="2"/>
      </rPr>
      <t>ГИДРАВЛИЧЕСКИХ</t>
    </r>
    <r>
      <rPr>
        <b/>
        <sz val="12"/>
        <rFont val="Calibri"/>
        <family val="2"/>
      </rPr>
      <t xml:space="preserve"> СИСТЕМ</t>
    </r>
  </si>
  <si>
    <r>
      <rPr>
        <b/>
        <sz val="12"/>
        <color indexed="12"/>
        <rFont val="Calibri"/>
        <family val="2"/>
      </rPr>
      <t>ОХЛАЖДАЮЩИЕ</t>
    </r>
    <r>
      <rPr>
        <b/>
        <sz val="12"/>
        <rFont val="Calibri"/>
        <family val="2"/>
      </rPr>
      <t xml:space="preserve"> ЖИДКОСТИ</t>
    </r>
  </si>
  <si>
    <r>
      <t>МАСЛА ДЛЯ</t>
    </r>
    <r>
      <rPr>
        <b/>
        <sz val="12"/>
        <color indexed="10"/>
        <rFont val="Calibri"/>
        <family val="2"/>
      </rPr>
      <t xml:space="preserve"> МОТОТЕХНИКИ</t>
    </r>
  </si>
  <si>
    <r>
      <rPr>
        <b/>
        <sz val="12"/>
        <color indexed="60"/>
        <rFont val="Calibri"/>
        <family val="2"/>
      </rPr>
      <t>ТОРМОЗНАЯ</t>
    </r>
    <r>
      <rPr>
        <b/>
        <sz val="12"/>
        <rFont val="Calibri"/>
        <family val="2"/>
      </rPr>
      <t xml:space="preserve"> ЖИДКОСТЬ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</si>
</sst>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$-409]#,##0.00_ ;\-[$$-409]#,##0.00\ 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u val="single"/>
      <sz val="9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8"/>
      <name val="Calibri"/>
      <family val="2"/>
    </font>
    <font>
      <b/>
      <sz val="12"/>
      <color indexed="30"/>
      <name val="Calibri"/>
      <family val="2"/>
    </font>
    <font>
      <b/>
      <sz val="16"/>
      <color indexed="9"/>
      <name val="Calibri"/>
      <family val="2"/>
    </font>
    <font>
      <b/>
      <sz val="16"/>
      <color indexed="51"/>
      <name val="Calibri"/>
      <family val="2"/>
    </font>
    <font>
      <b/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10"/>
      <name val="Calibri"/>
      <family val="2"/>
    </font>
    <font>
      <b/>
      <sz val="12"/>
      <color indexed="17"/>
      <name val="Calibri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Arial Narrow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b/>
      <sz val="14"/>
      <color indexed="23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b/>
      <sz val="11"/>
      <color indexed="23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Arial Narrow"/>
      <family val="2"/>
    </font>
    <font>
      <sz val="11"/>
      <color rgb="FFFF3300"/>
      <name val="Calibri"/>
      <family val="2"/>
    </font>
    <font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FF2F2F"/>
      <name val="Calibri"/>
      <family val="2"/>
    </font>
    <font>
      <sz val="12"/>
      <color rgb="FFFF330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u val="single"/>
      <sz val="14"/>
      <color theme="10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0" tint="-0.4999699890613556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/>
      <right style="hair">
        <color rgb="FFFF0000"/>
      </right>
      <top style="hair">
        <color rgb="FFFF0000"/>
      </top>
      <bottom style="hair">
        <color rgb="FFFF0000"/>
      </bottom>
    </border>
    <border>
      <left/>
      <right/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/>
      <bottom/>
    </border>
    <border>
      <left style="hair">
        <color rgb="FFFF0000"/>
      </left>
      <right style="hair">
        <color rgb="FFFF0000"/>
      </right>
      <top style="hair">
        <color rgb="FFFF0000"/>
      </top>
      <bottom/>
    </border>
    <border>
      <left style="hair">
        <color rgb="FFFF0000"/>
      </left>
      <right/>
      <top style="hair">
        <color rgb="FFFF0000"/>
      </top>
      <bottom style="hair">
        <color rgb="FFFF0000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hair">
        <color rgb="FFFF0000"/>
      </left>
      <right/>
      <top style="thin"/>
      <bottom style="hair">
        <color rgb="FFFF0000"/>
      </bottom>
    </border>
    <border>
      <left/>
      <right style="hair">
        <color rgb="FFFF0000"/>
      </right>
      <top style="thin"/>
      <bottom style="hair">
        <color rgb="FFFF0000"/>
      </bottom>
    </border>
    <border>
      <left/>
      <right style="thin"/>
      <top style="thin"/>
      <bottom style="hair">
        <color rgb="FFFF0000"/>
      </bottom>
    </border>
    <border>
      <left style="hair">
        <color rgb="FFFF0000"/>
      </left>
      <right style="thin"/>
      <top style="hair">
        <color rgb="FFFF0000"/>
      </top>
      <bottom style="hair">
        <color rgb="FFFF0000"/>
      </bottom>
    </border>
    <border>
      <left/>
      <right style="thin"/>
      <top style="hair">
        <color rgb="FFFF0000"/>
      </top>
      <bottom style="hair">
        <color rgb="FFFF0000"/>
      </bottom>
    </border>
    <border>
      <left/>
      <right style="hair">
        <color rgb="FFFF0000"/>
      </right>
      <top style="hair">
        <color rgb="FFFF0000"/>
      </top>
      <bottom style="thin"/>
    </border>
    <border>
      <left style="hair">
        <color rgb="FFFF0000"/>
      </left>
      <right style="thin"/>
      <top style="hair">
        <color rgb="FFFF0000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hair">
        <color rgb="FFFF0000"/>
      </left>
      <right style="hair">
        <color rgb="FFFF0000"/>
      </right>
      <top/>
      <bottom style="hair">
        <color rgb="FFFF0000"/>
      </bottom>
    </border>
    <border>
      <left style="hair">
        <color rgb="FFFF0000"/>
      </left>
      <right/>
      <top style="hair">
        <color rgb="FFFF0000"/>
      </top>
      <bottom/>
    </border>
    <border>
      <left/>
      <right/>
      <top style="hair">
        <color rgb="FFFF0000"/>
      </top>
      <bottom/>
    </border>
    <border>
      <left/>
      <right style="hair">
        <color rgb="FFFF0000"/>
      </right>
      <top style="hair">
        <color rgb="FFFF0000"/>
      </top>
      <bottom/>
    </border>
  </borders>
  <cellStyleXfs count="6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172" fontId="23" fillId="0" borderId="0">
      <alignment/>
      <protection/>
    </xf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7" borderId="1" applyNumberFormat="0" applyAlignment="0" applyProtection="0"/>
    <xf numFmtId="172" fontId="10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456">
    <xf numFmtId="172" fontId="0" fillId="0" borderId="0" xfId="0" applyFont="1" applyAlignment="1">
      <alignment/>
    </xf>
    <xf numFmtId="172" fontId="8" fillId="0" borderId="0" xfId="55" applyFont="1" applyFill="1" applyBorder="1">
      <alignment/>
      <protection/>
    </xf>
    <xf numFmtId="172" fontId="10" fillId="0" borderId="10" xfId="55" applyFont="1" applyBorder="1" applyAlignment="1">
      <alignment horizontal="center" vertical="center" wrapText="1"/>
      <protection/>
    </xf>
    <xf numFmtId="172" fontId="10" fillId="0" borderId="11" xfId="55" applyFont="1" applyBorder="1" applyAlignment="1">
      <alignment horizontal="center" vertical="center" wrapText="1"/>
      <protection/>
    </xf>
    <xf numFmtId="172" fontId="10" fillId="0" borderId="12" xfId="55" applyFont="1" applyBorder="1" applyAlignment="1">
      <alignment horizontal="center" vertical="center" wrapText="1"/>
      <protection/>
    </xf>
    <xf numFmtId="172" fontId="9" fillId="33" borderId="13" xfId="55" applyFont="1" applyFill="1" applyBorder="1" applyAlignment="1">
      <alignment horizontal="left"/>
      <protection/>
    </xf>
    <xf numFmtId="172" fontId="8" fillId="0" borderId="14" xfId="55" applyFont="1" applyFill="1" applyBorder="1">
      <alignment/>
      <protection/>
    </xf>
    <xf numFmtId="172" fontId="8" fillId="0" borderId="15" xfId="55" applyFont="1" applyFill="1" applyBorder="1">
      <alignment/>
      <protection/>
    </xf>
    <xf numFmtId="4" fontId="8" fillId="33" borderId="16" xfId="55" applyNumberFormat="1" applyFont="1" applyFill="1" applyBorder="1" applyAlignment="1">
      <alignment horizontal="center"/>
      <protection/>
    </xf>
    <xf numFmtId="4" fontId="8" fillId="33" borderId="17" xfId="55" applyNumberFormat="1" applyFont="1" applyFill="1" applyBorder="1" applyAlignment="1">
      <alignment horizontal="center"/>
      <protection/>
    </xf>
    <xf numFmtId="4" fontId="9" fillId="33" borderId="16" xfId="55" applyNumberFormat="1" applyFont="1" applyFill="1" applyBorder="1" applyAlignment="1">
      <alignment horizontal="center"/>
      <protection/>
    </xf>
    <xf numFmtId="4" fontId="8" fillId="0" borderId="18" xfId="55" applyNumberFormat="1" applyFont="1" applyBorder="1" applyAlignment="1">
      <alignment horizontal="center"/>
      <protection/>
    </xf>
    <xf numFmtId="172" fontId="9" fillId="33" borderId="19" xfId="55" applyFont="1" applyFill="1" applyBorder="1" applyAlignment="1">
      <alignment horizontal="left"/>
      <protection/>
    </xf>
    <xf numFmtId="4" fontId="9" fillId="33" borderId="20" xfId="55" applyNumberFormat="1" applyFont="1" applyFill="1" applyBorder="1" applyAlignment="1">
      <alignment horizontal="center"/>
      <protection/>
    </xf>
    <xf numFmtId="4" fontId="8" fillId="0" borderId="21" xfId="55" applyNumberFormat="1" applyFont="1" applyBorder="1" applyAlignment="1">
      <alignment horizontal="center"/>
      <protection/>
    </xf>
    <xf numFmtId="172" fontId="9" fillId="33" borderId="20" xfId="55" applyFont="1" applyFill="1" applyBorder="1" applyAlignment="1">
      <alignment horizontal="left"/>
      <protection/>
    </xf>
    <xf numFmtId="172" fontId="8" fillId="0" borderId="21" xfId="55" applyFont="1" applyFill="1" applyBorder="1">
      <alignment/>
      <protection/>
    </xf>
    <xf numFmtId="172" fontId="8" fillId="0" borderId="22" xfId="55" applyFont="1" applyFill="1" applyBorder="1">
      <alignment/>
      <protection/>
    </xf>
    <xf numFmtId="172" fontId="9" fillId="33" borderId="17" xfId="55" applyFont="1" applyFill="1" applyBorder="1" applyAlignment="1">
      <alignment horizontal="left"/>
      <protection/>
    </xf>
    <xf numFmtId="4" fontId="9" fillId="33" borderId="23" xfId="55" applyNumberFormat="1" applyFont="1" applyFill="1" applyBorder="1" applyAlignment="1">
      <alignment horizontal="center"/>
      <protection/>
    </xf>
    <xf numFmtId="4" fontId="8" fillId="0" borderId="24" xfId="55" applyNumberFormat="1" applyFont="1" applyBorder="1" applyAlignment="1">
      <alignment horizontal="center"/>
      <protection/>
    </xf>
    <xf numFmtId="4" fontId="8" fillId="33" borderId="20" xfId="55" applyNumberFormat="1" applyFont="1" applyFill="1" applyBorder="1" applyAlignment="1">
      <alignment horizontal="center"/>
      <protection/>
    </xf>
    <xf numFmtId="4" fontId="8" fillId="33" borderId="23" xfId="55" applyNumberFormat="1" applyFont="1" applyFill="1" applyBorder="1" applyAlignment="1">
      <alignment horizontal="center"/>
      <protection/>
    </xf>
    <xf numFmtId="172" fontId="117" fillId="0" borderId="0" xfId="0" applyFont="1" applyAlignment="1">
      <alignment/>
    </xf>
    <xf numFmtId="172" fontId="117" fillId="34" borderId="25" xfId="0" applyFont="1" applyFill="1" applyBorder="1" applyAlignment="1">
      <alignment horizontal="center" vertical="center"/>
    </xf>
    <xf numFmtId="172" fontId="14" fillId="35" borderId="25" xfId="0" applyNumberFormat="1" applyFont="1" applyFill="1" applyBorder="1" applyAlignment="1">
      <alignment horizontal="center" vertical="center" wrapText="1"/>
    </xf>
    <xf numFmtId="2" fontId="7" fillId="0" borderId="0" xfId="55" applyNumberFormat="1" applyFont="1" applyFill="1" applyBorder="1" applyAlignment="1">
      <alignment horizontal="center" vertical="center"/>
      <protection/>
    </xf>
    <xf numFmtId="2" fontId="118" fillId="0" borderId="0" xfId="0" applyNumberFormat="1" applyFont="1" applyBorder="1" applyAlignment="1">
      <alignment horizontal="center" vertical="center"/>
    </xf>
    <xf numFmtId="172" fontId="1" fillId="35" borderId="25" xfId="0" applyNumberFormat="1" applyFont="1" applyFill="1" applyBorder="1" applyAlignment="1">
      <alignment horizontal="center" vertical="center" wrapText="1"/>
    </xf>
    <xf numFmtId="172" fontId="0" fillId="0" borderId="0" xfId="0" applyFont="1" applyAlignment="1">
      <alignment/>
    </xf>
    <xf numFmtId="172" fontId="0" fillId="0" borderId="26" xfId="0" applyFont="1" applyBorder="1" applyAlignment="1">
      <alignment horizontal="center" vertical="center"/>
    </xf>
    <xf numFmtId="172" fontId="0" fillId="0" borderId="27" xfId="0" applyFont="1" applyBorder="1" applyAlignment="1">
      <alignment horizontal="center" vertical="center"/>
    </xf>
    <xf numFmtId="172" fontId="16" fillId="35" borderId="0" xfId="0" applyNumberFormat="1" applyFont="1" applyFill="1" applyAlignment="1">
      <alignment horizontal="center" vertical="center" wrapText="1"/>
    </xf>
    <xf numFmtId="172" fontId="27" fillId="35" borderId="0" xfId="0" applyNumberFormat="1" applyFont="1" applyFill="1" applyAlignment="1">
      <alignment horizontal="center" vertical="center" wrapText="1"/>
    </xf>
    <xf numFmtId="172" fontId="77" fillId="35" borderId="0" xfId="0" applyNumberFormat="1" applyFont="1" applyFill="1" applyAlignment="1">
      <alignment horizontal="center" vertical="center" wrapText="1"/>
    </xf>
    <xf numFmtId="172" fontId="28" fillId="35" borderId="0" xfId="0" applyNumberFormat="1" applyFont="1" applyFill="1" applyAlignment="1">
      <alignment horizontal="center" vertical="center" wrapText="1"/>
    </xf>
    <xf numFmtId="172" fontId="27" fillId="36" borderId="28" xfId="0" applyNumberFormat="1" applyFont="1" applyFill="1" applyBorder="1" applyAlignment="1">
      <alignment horizontal="center" vertical="center" wrapText="1"/>
    </xf>
    <xf numFmtId="172" fontId="16" fillId="35" borderId="0" xfId="0" applyNumberFormat="1" applyFont="1" applyFill="1" applyAlignment="1">
      <alignment horizontal="left" vertical="center" wrapText="1" indent="1"/>
    </xf>
    <xf numFmtId="172" fontId="20" fillId="35" borderId="0" xfId="0" applyNumberFormat="1" applyFont="1" applyFill="1" applyAlignment="1">
      <alignment horizontal="center" vertical="center" wrapText="1"/>
    </xf>
    <xf numFmtId="172" fontId="47" fillId="0" borderId="0" xfId="0" applyNumberFormat="1" applyFont="1" applyAlignment="1">
      <alignment horizontal="left" vertical="center" wrapText="1" indent="1"/>
    </xf>
    <xf numFmtId="4" fontId="8" fillId="0" borderId="29" xfId="55" applyNumberFormat="1" applyFont="1" applyBorder="1" applyAlignment="1">
      <alignment horizontal="center"/>
      <protection/>
    </xf>
    <xf numFmtId="4" fontId="9" fillId="33" borderId="30" xfId="55" applyNumberFormat="1" applyFont="1" applyFill="1" applyBorder="1" applyAlignment="1">
      <alignment horizontal="left"/>
      <protection/>
    </xf>
    <xf numFmtId="4" fontId="9" fillId="33" borderId="20" xfId="55" applyNumberFormat="1" applyFont="1" applyFill="1" applyBorder="1" applyAlignment="1">
      <alignment horizontal="left"/>
      <protection/>
    </xf>
    <xf numFmtId="4" fontId="8" fillId="33" borderId="30" xfId="55" applyNumberFormat="1" applyFont="1" applyFill="1" applyBorder="1" applyAlignment="1">
      <alignment horizontal="left"/>
      <protection/>
    </xf>
    <xf numFmtId="4" fontId="8" fillId="33" borderId="20" xfId="55" applyNumberFormat="1" applyFont="1" applyFill="1" applyBorder="1" applyAlignment="1">
      <alignment horizontal="left"/>
      <protection/>
    </xf>
    <xf numFmtId="4" fontId="8" fillId="0" borderId="31" xfId="55" applyNumberFormat="1" applyFont="1" applyBorder="1" applyAlignment="1">
      <alignment horizontal="center"/>
      <protection/>
    </xf>
    <xf numFmtId="4" fontId="8" fillId="0" borderId="22" xfId="55" applyNumberFormat="1" applyFont="1" applyBorder="1" applyAlignment="1">
      <alignment horizontal="center"/>
      <protection/>
    </xf>
    <xf numFmtId="4" fontId="8" fillId="33" borderId="19" xfId="55" applyNumberFormat="1" applyFont="1" applyFill="1" applyBorder="1" applyAlignment="1">
      <alignment horizontal="left"/>
      <protection/>
    </xf>
    <xf numFmtId="4" fontId="8" fillId="33" borderId="17" xfId="55" applyNumberFormat="1" applyFont="1" applyFill="1" applyBorder="1" applyAlignment="1">
      <alignment horizontal="left"/>
      <protection/>
    </xf>
    <xf numFmtId="4" fontId="8" fillId="0" borderId="0" xfId="55" applyNumberFormat="1" applyFont="1" applyBorder="1" applyAlignment="1">
      <alignment horizontal="center"/>
      <protection/>
    </xf>
    <xf numFmtId="4" fontId="9" fillId="0" borderId="32" xfId="55" applyNumberFormat="1" applyFont="1" applyBorder="1" applyAlignment="1">
      <alignment horizontal="center" vertical="center" wrapText="1"/>
      <protection/>
    </xf>
    <xf numFmtId="4" fontId="9" fillId="0" borderId="33" xfId="55" applyNumberFormat="1" applyFont="1" applyBorder="1" applyAlignment="1">
      <alignment horizontal="center" vertical="center" wrapText="1"/>
      <protection/>
    </xf>
    <xf numFmtId="4" fontId="9" fillId="0" borderId="34" xfId="55" applyNumberFormat="1" applyFont="1" applyBorder="1" applyAlignment="1">
      <alignment horizontal="center" vertical="center" wrapText="1"/>
      <protection/>
    </xf>
    <xf numFmtId="4" fontId="9" fillId="0" borderId="35" xfId="55" applyNumberFormat="1" applyFont="1" applyBorder="1" applyAlignment="1">
      <alignment horizontal="center" vertical="center" wrapText="1"/>
      <protection/>
    </xf>
    <xf numFmtId="4" fontId="8" fillId="33" borderId="13" xfId="55" applyNumberFormat="1" applyFont="1" applyFill="1" applyBorder="1" applyAlignment="1">
      <alignment horizontal="left"/>
      <protection/>
    </xf>
    <xf numFmtId="4" fontId="8" fillId="0" borderId="14" xfId="55" applyNumberFormat="1" applyFont="1" applyBorder="1" applyAlignment="1">
      <alignment horizontal="center"/>
      <protection/>
    </xf>
    <xf numFmtId="4" fontId="8" fillId="0" borderId="15" xfId="55" applyNumberFormat="1" applyFont="1" applyBorder="1" applyAlignment="1">
      <alignment horizontal="center"/>
      <protection/>
    </xf>
    <xf numFmtId="172" fontId="22" fillId="0" borderId="25" xfId="54" applyFont="1" applyBorder="1" applyAlignment="1">
      <alignment vertical="top" wrapText="1"/>
      <protection/>
    </xf>
    <xf numFmtId="14" fontId="117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172" fontId="0" fillId="0" borderId="0" xfId="0" applyFill="1" applyBorder="1" applyAlignment="1">
      <alignment/>
    </xf>
    <xf numFmtId="172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72" fontId="0" fillId="0" borderId="25" xfId="0" applyFill="1" applyBorder="1" applyAlignment="1">
      <alignment/>
    </xf>
    <xf numFmtId="172" fontId="115" fillId="0" borderId="25" xfId="0" applyFont="1" applyBorder="1" applyAlignment="1">
      <alignment/>
    </xf>
    <xf numFmtId="172" fontId="78" fillId="0" borderId="17" xfId="0" applyFont="1" applyBorder="1" applyAlignment="1">
      <alignment horizontal="left" vertical="top"/>
    </xf>
    <xf numFmtId="172" fontId="0" fillId="0" borderId="0" xfId="0" applyAlignment="1">
      <alignment vertical="center"/>
    </xf>
    <xf numFmtId="172" fontId="11" fillId="34" borderId="25" xfId="0" applyFont="1" applyFill="1" applyBorder="1" applyAlignment="1">
      <alignment horizontal="centerContinuous" vertical="center"/>
    </xf>
    <xf numFmtId="172" fontId="15" fillId="34" borderId="25" xfId="0" applyFont="1" applyFill="1" applyBorder="1" applyAlignment="1">
      <alignment horizontal="centerContinuous" vertical="center"/>
    </xf>
    <xf numFmtId="2" fontId="119" fillId="0" borderId="36" xfId="0" applyNumberFormat="1" applyFont="1" applyBorder="1" applyAlignment="1">
      <alignment vertical="center"/>
    </xf>
    <xf numFmtId="2" fontId="119" fillId="0" borderId="25" xfId="0" applyNumberFormat="1" applyFont="1" applyBorder="1" applyAlignment="1">
      <alignment vertical="center"/>
    </xf>
    <xf numFmtId="2" fontId="119" fillId="0" borderId="37" xfId="0" applyNumberFormat="1" applyFont="1" applyBorder="1" applyAlignment="1">
      <alignment vertical="center"/>
    </xf>
    <xf numFmtId="172" fontId="0" fillId="37" borderId="0" xfId="0" applyFill="1" applyAlignment="1">
      <alignment vertical="center"/>
    </xf>
    <xf numFmtId="172" fontId="0" fillId="37" borderId="0" xfId="0" applyFill="1" applyAlignment="1">
      <alignment/>
    </xf>
    <xf numFmtId="172" fontId="0" fillId="37" borderId="0" xfId="0" applyFont="1" applyFill="1" applyBorder="1" applyAlignment="1">
      <alignment vertical="center"/>
    </xf>
    <xf numFmtId="172" fontId="0" fillId="37" borderId="0" xfId="0" applyFont="1" applyFill="1" applyAlignment="1">
      <alignment vertical="center"/>
    </xf>
    <xf numFmtId="172" fontId="0" fillId="37" borderId="0" xfId="0" applyFont="1" applyFill="1" applyAlignment="1">
      <alignment horizontal="right" vertical="center"/>
    </xf>
    <xf numFmtId="172" fontId="7" fillId="37" borderId="0" xfId="55" applyFont="1" applyFill="1" applyBorder="1" applyAlignment="1">
      <alignment horizontal="left"/>
      <protection/>
    </xf>
    <xf numFmtId="172" fontId="4" fillId="37" borderId="0" xfId="55" applyFont="1" applyFill="1" applyBorder="1" applyAlignment="1">
      <alignment horizontal="center"/>
      <protection/>
    </xf>
    <xf numFmtId="172" fontId="5" fillId="37" borderId="0" xfId="55" applyFont="1" applyFill="1" applyBorder="1" applyAlignment="1">
      <alignment horizontal="center" vertical="center" wrapText="1"/>
      <protection/>
    </xf>
    <xf numFmtId="172" fontId="5" fillId="37" borderId="0" xfId="55" applyFont="1" applyFill="1" applyBorder="1" applyAlignment="1">
      <alignment horizontal="right"/>
      <protection/>
    </xf>
    <xf numFmtId="172" fontId="6" fillId="37" borderId="0" xfId="55" applyFont="1" applyFill="1">
      <alignment/>
      <protection/>
    </xf>
    <xf numFmtId="172" fontId="0" fillId="0" borderId="0" xfId="0" applyAlignment="1">
      <alignment horizontal="center" vertical="center"/>
    </xf>
    <xf numFmtId="14" fontId="28" fillId="35" borderId="33" xfId="0" applyNumberFormat="1" applyFont="1" applyFill="1" applyBorder="1" applyAlignment="1">
      <alignment horizontal="center" vertical="center" wrapText="1"/>
    </xf>
    <xf numFmtId="172" fontId="0" fillId="37" borderId="0" xfId="0" applyFill="1" applyAlignment="1">
      <alignment horizontal="center" vertical="center"/>
    </xf>
    <xf numFmtId="172" fontId="18" fillId="0" borderId="19" xfId="0" applyFont="1" applyBorder="1" applyAlignment="1">
      <alignment vertical="top" wrapText="1"/>
    </xf>
    <xf numFmtId="172" fontId="0" fillId="37" borderId="0" xfId="0" applyFont="1" applyFill="1" applyAlignment="1">
      <alignment/>
    </xf>
    <xf numFmtId="172" fontId="108" fillId="37" borderId="0" xfId="0" applyFont="1" applyFill="1" applyAlignment="1">
      <alignment/>
    </xf>
    <xf numFmtId="172" fontId="108" fillId="0" borderId="0" xfId="0" applyFont="1" applyAlignment="1">
      <alignment/>
    </xf>
    <xf numFmtId="172" fontId="0" fillId="37" borderId="0" xfId="0" applyFont="1" applyFill="1" applyAlignment="1">
      <alignment horizontal="center"/>
    </xf>
    <xf numFmtId="172" fontId="120" fillId="37" borderId="0" xfId="0" applyFont="1" applyFill="1" applyAlignment="1">
      <alignment/>
    </xf>
    <xf numFmtId="172" fontId="108" fillId="37" borderId="0" xfId="0" applyFont="1" applyFill="1" applyAlignment="1">
      <alignment vertical="center"/>
    </xf>
    <xf numFmtId="172" fontId="108" fillId="37" borderId="0" xfId="0" applyFont="1" applyFill="1" applyBorder="1" applyAlignment="1">
      <alignment vertical="center"/>
    </xf>
    <xf numFmtId="172" fontId="108" fillId="0" borderId="0" xfId="0" applyFont="1" applyAlignment="1">
      <alignment vertical="center"/>
    </xf>
    <xf numFmtId="172" fontId="0" fillId="0" borderId="0" xfId="0" applyAlignment="1">
      <alignment/>
    </xf>
    <xf numFmtId="14" fontId="121" fillId="37" borderId="25" xfId="0" applyNumberFormat="1" applyFont="1" applyFill="1" applyBorder="1" applyAlignment="1">
      <alignment horizontal="center"/>
    </xf>
    <xf numFmtId="172" fontId="117" fillId="37" borderId="0" xfId="0" applyFont="1" applyFill="1" applyAlignment="1">
      <alignment/>
    </xf>
    <xf numFmtId="172" fontId="122" fillId="37" borderId="0" xfId="0" applyFont="1" applyFill="1" applyAlignment="1">
      <alignment horizontal="center" vertical="center"/>
    </xf>
    <xf numFmtId="172" fontId="120" fillId="37" borderId="0" xfId="0" applyFont="1" applyFill="1" applyAlignment="1">
      <alignment wrapText="1"/>
    </xf>
    <xf numFmtId="2" fontId="0" fillId="0" borderId="38" xfId="0" applyNumberFormat="1" applyFont="1" applyBorder="1" applyAlignment="1">
      <alignment horizontal="center" vertical="center"/>
    </xf>
    <xf numFmtId="172" fontId="0" fillId="0" borderId="0" xfId="0" applyFont="1" applyAlignment="1">
      <alignment horizontal="center"/>
    </xf>
    <xf numFmtId="4" fontId="123" fillId="35" borderId="25" xfId="0" applyNumberFormat="1" applyFont="1" applyFill="1" applyBorder="1" applyAlignment="1">
      <alignment horizontal="center" vertical="center" wrapText="1"/>
    </xf>
    <xf numFmtId="172" fontId="124" fillId="0" borderId="0" xfId="0" applyFont="1" applyAlignment="1">
      <alignment vertical="center"/>
    </xf>
    <xf numFmtId="172" fontId="82" fillId="38" borderId="25" xfId="0" applyFont="1" applyFill="1" applyBorder="1" applyAlignment="1">
      <alignment horizontal="center" vertical="center"/>
    </xf>
    <xf numFmtId="172" fontId="108" fillId="37" borderId="0" xfId="0" applyFont="1" applyFill="1" applyAlignment="1">
      <alignment horizontal="left" vertical="center"/>
    </xf>
    <xf numFmtId="172" fontId="108" fillId="37" borderId="0" xfId="0" applyFont="1" applyFill="1" applyBorder="1" applyAlignment="1">
      <alignment horizontal="left" vertical="center"/>
    </xf>
    <xf numFmtId="172" fontId="125" fillId="39" borderId="39" xfId="0" applyFont="1" applyFill="1" applyBorder="1" applyAlignment="1">
      <alignment horizontal="left" vertical="center"/>
    </xf>
    <xf numFmtId="172" fontId="125" fillId="40" borderId="39" xfId="0" applyFont="1" applyFill="1" applyBorder="1" applyAlignment="1">
      <alignment horizontal="left" vertical="center"/>
    </xf>
    <xf numFmtId="172" fontId="108" fillId="0" borderId="0" xfId="0" applyFont="1" applyAlignment="1">
      <alignment horizontal="left" vertical="center"/>
    </xf>
    <xf numFmtId="2" fontId="119" fillId="0" borderId="40" xfId="0" applyNumberFormat="1" applyFont="1" applyBorder="1" applyAlignment="1">
      <alignment vertical="center"/>
    </xf>
    <xf numFmtId="2" fontId="119" fillId="0" borderId="41" xfId="0" applyNumberFormat="1" applyFont="1" applyBorder="1" applyAlignment="1">
      <alignment vertical="center"/>
    </xf>
    <xf numFmtId="172" fontId="125" fillId="39" borderId="42" xfId="0" applyFont="1" applyFill="1" applyBorder="1" applyAlignment="1">
      <alignment horizontal="left" vertical="center"/>
    </xf>
    <xf numFmtId="172" fontId="125" fillId="40" borderId="42" xfId="0" applyFont="1" applyFill="1" applyBorder="1" applyAlignment="1">
      <alignment horizontal="left" vertical="center"/>
    </xf>
    <xf numFmtId="172" fontId="0" fillId="37" borderId="0" xfId="0" applyFill="1" applyAlignment="1">
      <alignment vertical="center" wrapText="1"/>
    </xf>
    <xf numFmtId="172" fontId="126" fillId="38" borderId="36" xfId="0" applyFont="1" applyFill="1" applyBorder="1" applyAlignment="1">
      <alignment vertical="center"/>
    </xf>
    <xf numFmtId="172" fontId="24" fillId="38" borderId="36" xfId="0" applyFont="1" applyFill="1" applyBorder="1" applyAlignment="1">
      <alignment vertical="center"/>
    </xf>
    <xf numFmtId="172" fontId="24" fillId="38" borderId="36" xfId="0" applyFont="1" applyFill="1" applyBorder="1" applyAlignment="1">
      <alignment vertical="center" wrapText="1"/>
    </xf>
    <xf numFmtId="4" fontId="127" fillId="0" borderId="25" xfId="0" applyNumberFormat="1" applyFont="1" applyBorder="1" applyAlignment="1">
      <alignment horizontal="center" vertical="center"/>
    </xf>
    <xf numFmtId="4" fontId="127" fillId="0" borderId="25" xfId="0" applyNumberFormat="1" applyFont="1" applyBorder="1" applyAlignment="1">
      <alignment horizontal="center"/>
    </xf>
    <xf numFmtId="4" fontId="128" fillId="0" borderId="25" xfId="0" applyNumberFormat="1" applyFont="1" applyBorder="1" applyAlignment="1">
      <alignment horizontal="center" vertical="center"/>
    </xf>
    <xf numFmtId="2" fontId="108" fillId="37" borderId="25" xfId="0" applyNumberFormat="1" applyFont="1" applyFill="1" applyBorder="1" applyAlignment="1">
      <alignment horizontal="center"/>
    </xf>
    <xf numFmtId="172" fontId="24" fillId="0" borderId="25" xfId="0" applyFont="1" applyFill="1" applyBorder="1" applyAlignment="1">
      <alignment horizontal="center" vertical="center" wrapText="1"/>
    </xf>
    <xf numFmtId="14" fontId="117" fillId="0" borderId="0" xfId="0" applyNumberFormat="1" applyFont="1" applyBorder="1" applyAlignment="1">
      <alignment/>
    </xf>
    <xf numFmtId="172" fontId="11" fillId="34" borderId="0" xfId="0" applyFont="1" applyFill="1" applyBorder="1" applyAlignment="1">
      <alignment horizontal="centerContinuous" vertical="center"/>
    </xf>
    <xf numFmtId="4" fontId="78" fillId="35" borderId="25" xfId="0" applyNumberFormat="1" applyFont="1" applyFill="1" applyBorder="1" applyAlignment="1">
      <alignment horizontal="center" vertical="center" wrapText="1"/>
    </xf>
    <xf numFmtId="3" fontId="66" fillId="35" borderId="25" xfId="0" applyNumberFormat="1" applyFont="1" applyFill="1" applyBorder="1" applyAlignment="1">
      <alignment horizontal="center" vertical="center" wrapText="1"/>
    </xf>
    <xf numFmtId="0" fontId="16" fillId="35" borderId="0" xfId="0" applyNumberFormat="1" applyFont="1" applyFill="1" applyAlignment="1">
      <alignment horizontal="center" vertical="center" wrapText="1"/>
    </xf>
    <xf numFmtId="0" fontId="0" fillId="37" borderId="0" xfId="0" applyNumberFormat="1" applyFont="1" applyFill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78" fillId="0" borderId="17" xfId="0" applyNumberFormat="1" applyFont="1" applyBorder="1" applyAlignment="1">
      <alignment horizontal="center" vertical="center"/>
    </xf>
    <xf numFmtId="0" fontId="78" fillId="0" borderId="43" xfId="0" applyNumberFormat="1" applyFont="1" applyBorder="1" applyAlignment="1">
      <alignment horizontal="center" vertical="center"/>
    </xf>
    <xf numFmtId="0" fontId="78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78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17" fillId="37" borderId="0" xfId="0" applyNumberFormat="1" applyFont="1" applyFill="1" applyAlignment="1">
      <alignment/>
    </xf>
    <xf numFmtId="0" fontId="14" fillId="35" borderId="25" xfId="0" applyNumberFormat="1" applyFont="1" applyFill="1" applyBorder="1" applyAlignment="1">
      <alignment horizontal="center" vertical="center" wrapText="1"/>
    </xf>
    <xf numFmtId="0" fontId="13" fillId="34" borderId="25" xfId="0" applyNumberFormat="1" applyFont="1" applyFill="1" applyBorder="1" applyAlignment="1">
      <alignment horizontal="centerContinuous" vertical="center"/>
    </xf>
    <xf numFmtId="0" fontId="52" fillId="35" borderId="25" xfId="0" applyNumberFormat="1" applyFont="1" applyFill="1" applyBorder="1" applyAlignment="1">
      <alignment horizontal="center" vertical="center" wrapText="1"/>
    </xf>
    <xf numFmtId="0" fontId="117" fillId="0" borderId="0" xfId="0" applyNumberFormat="1" applyFont="1" applyAlignment="1">
      <alignment/>
    </xf>
    <xf numFmtId="172" fontId="129" fillId="39" borderId="37" xfId="0" applyFont="1" applyFill="1" applyBorder="1" applyAlignment="1">
      <alignment horizontal="centerContinuous" vertical="center"/>
    </xf>
    <xf numFmtId="172" fontId="129" fillId="39" borderId="44" xfId="0" applyFont="1" applyFill="1" applyBorder="1" applyAlignment="1">
      <alignment horizontal="centerContinuous" vertical="center"/>
    </xf>
    <xf numFmtId="172" fontId="129" fillId="39" borderId="45" xfId="0" applyFont="1" applyFill="1" applyBorder="1" applyAlignment="1">
      <alignment horizontal="centerContinuous" vertical="center"/>
    </xf>
    <xf numFmtId="172" fontId="129" fillId="39" borderId="0" xfId="0" applyFont="1" applyFill="1" applyBorder="1" applyAlignment="1">
      <alignment horizontal="centerContinuous" vertical="center"/>
    </xf>
    <xf numFmtId="172" fontId="129" fillId="39" borderId="46" xfId="0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72" fontId="0" fillId="0" borderId="33" xfId="0" applyFont="1" applyBorder="1" applyAlignment="1">
      <alignment horizontal="center" vertical="center" wrapText="1"/>
    </xf>
    <xf numFmtId="3" fontId="130" fillId="37" borderId="0" xfId="0" applyNumberFormat="1" applyFont="1" applyFill="1" applyAlignment="1">
      <alignment horizontal="center"/>
    </xf>
    <xf numFmtId="3" fontId="0" fillId="37" borderId="0" xfId="0" applyNumberFormat="1" applyFont="1" applyFill="1" applyAlignment="1">
      <alignment/>
    </xf>
    <xf numFmtId="3" fontId="123" fillId="0" borderId="20" xfId="0" applyNumberFormat="1" applyFont="1" applyBorder="1" applyAlignment="1">
      <alignment horizontal="center" vertical="center"/>
    </xf>
    <xf numFmtId="3" fontId="131" fillId="0" borderId="38" xfId="0" applyNumberFormat="1" applyFont="1" applyBorder="1" applyAlignment="1">
      <alignment horizontal="center" vertical="center"/>
    </xf>
    <xf numFmtId="3" fontId="123" fillId="0" borderId="22" xfId="0" applyNumberFormat="1" applyFont="1" applyBorder="1" applyAlignment="1">
      <alignment horizontal="center" vertical="center"/>
    </xf>
    <xf numFmtId="3" fontId="123" fillId="0" borderId="21" xfId="0" applyNumberFormat="1" applyFont="1" applyBorder="1" applyAlignment="1">
      <alignment horizontal="center" vertical="center"/>
    </xf>
    <xf numFmtId="3" fontId="13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8" fillId="38" borderId="32" xfId="0" applyNumberFormat="1" applyFont="1" applyFill="1" applyBorder="1" applyAlignment="1">
      <alignment horizontal="centerContinuous" vertical="center"/>
    </xf>
    <xf numFmtId="172" fontId="108" fillId="38" borderId="34" xfId="0" applyFont="1" applyFill="1" applyBorder="1" applyAlignment="1">
      <alignment horizontal="centerContinuous" vertical="center"/>
    </xf>
    <xf numFmtId="0" fontId="108" fillId="38" borderId="34" xfId="0" applyNumberFormat="1" applyFont="1" applyFill="1" applyBorder="1" applyAlignment="1">
      <alignment horizontal="centerContinuous" vertical="center"/>
    </xf>
    <xf numFmtId="3" fontId="108" fillId="38" borderId="34" xfId="0" applyNumberFormat="1" applyFont="1" applyFill="1" applyBorder="1" applyAlignment="1">
      <alignment horizontal="centerContinuous" vertical="center"/>
    </xf>
    <xf numFmtId="3" fontId="108" fillId="38" borderId="35" xfId="0" applyNumberFormat="1" applyFont="1" applyFill="1" applyBorder="1" applyAlignment="1">
      <alignment horizontal="centerContinuous" vertical="center"/>
    </xf>
    <xf numFmtId="172" fontId="132" fillId="37" borderId="0" xfId="0" applyNumberFormat="1" applyFont="1" applyFill="1" applyAlignment="1">
      <alignment vertical="center"/>
    </xf>
    <xf numFmtId="172" fontId="0" fillId="0" borderId="0" xfId="0" applyAlignment="1">
      <alignment horizontal="left"/>
    </xf>
    <xf numFmtId="3" fontId="126" fillId="34" borderId="27" xfId="0" applyNumberFormat="1" applyFont="1" applyFill="1" applyBorder="1" applyAlignment="1">
      <alignment horizontal="center" vertical="center" wrapText="1"/>
    </xf>
    <xf numFmtId="2" fontId="12" fillId="34" borderId="25" xfId="0" applyNumberFormat="1" applyFont="1" applyFill="1" applyBorder="1" applyAlignment="1">
      <alignment horizontal="center" vertical="center" wrapText="1"/>
    </xf>
    <xf numFmtId="2" fontId="55" fillId="35" borderId="25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0" fontId="88" fillId="0" borderId="25" xfId="0" applyNumberFormat="1" applyFont="1" applyFill="1" applyBorder="1" applyAlignment="1">
      <alignment horizontal="center" vertical="center" wrapText="1"/>
    </xf>
    <xf numFmtId="172" fontId="27" fillId="0" borderId="25" xfId="0" applyNumberFormat="1" applyFont="1" applyFill="1" applyBorder="1" applyAlignment="1">
      <alignment horizontal="center" vertical="center" wrapText="1"/>
    </xf>
    <xf numFmtId="172" fontId="27" fillId="0" borderId="25" xfId="0" applyFont="1" applyFill="1" applyBorder="1" applyAlignment="1">
      <alignment horizontal="center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vertical="center" wrapText="1"/>
    </xf>
    <xf numFmtId="1" fontId="133" fillId="35" borderId="0" xfId="0" applyNumberFormat="1" applyFont="1" applyFill="1" applyAlignment="1">
      <alignment horizontal="center" vertical="center" wrapText="1"/>
    </xf>
    <xf numFmtId="1" fontId="133" fillId="35" borderId="0" xfId="0" applyNumberFormat="1" applyFont="1" applyFill="1" applyBorder="1" applyAlignment="1">
      <alignment horizontal="center" vertical="center" wrapText="1"/>
    </xf>
    <xf numFmtId="3" fontId="0" fillId="37" borderId="0" xfId="0" applyNumberFormat="1" applyFill="1" applyAlignment="1">
      <alignment/>
    </xf>
    <xf numFmtId="172" fontId="82" fillId="41" borderId="25" xfId="0" applyFont="1" applyFill="1" applyBorder="1" applyAlignment="1">
      <alignment horizontal="centerContinuous" vertical="center"/>
    </xf>
    <xf numFmtId="172" fontId="82" fillId="12" borderId="25" xfId="0" applyFont="1" applyFill="1" applyBorder="1" applyAlignment="1">
      <alignment horizontal="centerContinuous" vertical="center"/>
    </xf>
    <xf numFmtId="172" fontId="82" fillId="13" borderId="25" xfId="0" applyFont="1" applyFill="1" applyBorder="1" applyAlignment="1">
      <alignment horizontal="centerContinuous" vertical="center"/>
    </xf>
    <xf numFmtId="3" fontId="27" fillId="0" borderId="25" xfId="0" applyNumberFormat="1" applyFont="1" applyFill="1" applyBorder="1" applyAlignment="1">
      <alignment horizontal="right" vertical="center"/>
    </xf>
    <xf numFmtId="172" fontId="82" fillId="6" borderId="25" xfId="0" applyFont="1" applyFill="1" applyBorder="1" applyAlignment="1">
      <alignment horizontal="centerContinuous" vertical="center"/>
    </xf>
    <xf numFmtId="172" fontId="82" fillId="31" borderId="25" xfId="0" applyFont="1" applyFill="1" applyBorder="1" applyAlignment="1">
      <alignment horizontal="centerContinuous" vertical="center"/>
    </xf>
    <xf numFmtId="1" fontId="134" fillId="35" borderId="26" xfId="0" applyNumberFormat="1" applyFont="1" applyFill="1" applyBorder="1" applyAlignment="1">
      <alignment horizontal="center" vertical="center" wrapText="1"/>
    </xf>
    <xf numFmtId="3" fontId="126" fillId="37" borderId="26" xfId="0" applyNumberFormat="1" applyFont="1" applyFill="1" applyBorder="1" applyAlignment="1">
      <alignment horizontal="center" vertical="center" wrapText="1"/>
    </xf>
    <xf numFmtId="3" fontId="134" fillId="37" borderId="26" xfId="0" applyNumberFormat="1" applyFont="1" applyFill="1" applyBorder="1" applyAlignment="1">
      <alignment horizontal="center" vertical="center" wrapText="1"/>
    </xf>
    <xf numFmtId="172" fontId="16" fillId="0" borderId="47" xfId="0" applyNumberFormat="1" applyFont="1" applyFill="1" applyBorder="1" applyAlignment="1">
      <alignment horizontal="left" vertical="center" wrapText="1" indent="1"/>
    </xf>
    <xf numFmtId="172" fontId="17" fillId="0" borderId="47" xfId="0" applyNumberFormat="1" applyFont="1" applyFill="1" applyBorder="1" applyAlignment="1">
      <alignment horizontal="left" vertical="center" wrapText="1" indent="1"/>
    </xf>
    <xf numFmtId="172" fontId="82" fillId="41" borderId="47" xfId="0" applyFont="1" applyFill="1" applyBorder="1" applyAlignment="1">
      <alignment horizontal="centerContinuous" vertical="center"/>
    </xf>
    <xf numFmtId="1" fontId="135" fillId="41" borderId="47" xfId="0" applyNumberFormat="1" applyFont="1" applyFill="1" applyBorder="1" applyAlignment="1">
      <alignment horizontal="centerContinuous" vertical="center"/>
    </xf>
    <xf numFmtId="172" fontId="82" fillId="12" borderId="47" xfId="0" applyFont="1" applyFill="1" applyBorder="1" applyAlignment="1">
      <alignment horizontal="centerContinuous" vertical="center"/>
    </xf>
    <xf numFmtId="1" fontId="135" fillId="12" borderId="47" xfId="0" applyNumberFormat="1" applyFont="1" applyFill="1" applyBorder="1" applyAlignment="1">
      <alignment horizontal="centerContinuous" vertical="center"/>
    </xf>
    <xf numFmtId="172" fontId="82" fillId="13" borderId="47" xfId="0" applyFont="1" applyFill="1" applyBorder="1" applyAlignment="1">
      <alignment horizontal="centerContinuous" vertical="center"/>
    </xf>
    <xf numFmtId="1" fontId="135" fillId="13" borderId="47" xfId="0" applyNumberFormat="1" applyFont="1" applyFill="1" applyBorder="1" applyAlignment="1">
      <alignment horizontal="centerContinuous" vertical="center"/>
    </xf>
    <xf numFmtId="172" fontId="82" fillId="6" borderId="47" xfId="0" applyFont="1" applyFill="1" applyBorder="1" applyAlignment="1">
      <alignment horizontal="centerContinuous" vertical="center"/>
    </xf>
    <xf numFmtId="1" fontId="135" fillId="6" borderId="47" xfId="0" applyNumberFormat="1" applyFont="1" applyFill="1" applyBorder="1" applyAlignment="1">
      <alignment horizontal="centerContinuous" vertical="center"/>
    </xf>
    <xf numFmtId="172" fontId="82" fillId="31" borderId="47" xfId="0" applyFont="1" applyFill="1" applyBorder="1" applyAlignment="1">
      <alignment horizontal="centerContinuous" vertical="center"/>
    </xf>
    <xf numFmtId="1" fontId="134" fillId="0" borderId="47" xfId="0" applyNumberFormat="1" applyFont="1" applyFill="1" applyBorder="1" applyAlignment="1">
      <alignment horizontal="center" vertical="center"/>
    </xf>
    <xf numFmtId="3" fontId="47" fillId="37" borderId="47" xfId="0" applyNumberFormat="1" applyFont="1" applyFill="1" applyBorder="1" applyAlignment="1">
      <alignment horizontal="left" vertical="center" wrapText="1" indent="1"/>
    </xf>
    <xf numFmtId="1" fontId="133" fillId="0" borderId="48" xfId="0" applyNumberFormat="1" applyFont="1" applyFill="1" applyBorder="1" applyAlignment="1">
      <alignment horizontal="center" vertical="center" wrapText="1"/>
    </xf>
    <xf numFmtId="1" fontId="133" fillId="0" borderId="49" xfId="0" applyNumberFormat="1" applyFont="1" applyFill="1" applyBorder="1" applyAlignment="1">
      <alignment horizontal="center" vertical="center" wrapText="1"/>
    </xf>
    <xf numFmtId="172" fontId="82" fillId="41" borderId="50" xfId="0" applyFont="1" applyFill="1" applyBorder="1" applyAlignment="1">
      <alignment horizontal="centerContinuous" vertical="center"/>
    </xf>
    <xf numFmtId="172" fontId="82" fillId="12" borderId="50" xfId="0" applyFont="1" applyFill="1" applyBorder="1" applyAlignment="1">
      <alignment horizontal="centerContinuous" vertical="center"/>
    </xf>
    <xf numFmtId="172" fontId="82" fillId="13" borderId="50" xfId="0" applyFont="1" applyFill="1" applyBorder="1" applyAlignment="1">
      <alignment horizontal="centerContinuous" vertical="center"/>
    </xf>
    <xf numFmtId="172" fontId="82" fillId="6" borderId="50" xfId="0" applyFont="1" applyFill="1" applyBorder="1" applyAlignment="1">
      <alignment horizontal="centerContinuous" vertical="center"/>
    </xf>
    <xf numFmtId="172" fontId="82" fillId="31" borderId="50" xfId="0" applyFont="1" applyFill="1" applyBorder="1" applyAlignment="1">
      <alignment horizontal="centerContinuous" vertical="center"/>
    </xf>
    <xf numFmtId="172" fontId="82" fillId="41" borderId="51" xfId="0" applyFont="1" applyFill="1" applyBorder="1" applyAlignment="1">
      <alignment horizontal="centerContinuous" vertical="center"/>
    </xf>
    <xf numFmtId="172" fontId="82" fillId="6" borderId="51" xfId="0" applyFont="1" applyFill="1" applyBorder="1" applyAlignment="1">
      <alignment horizontal="centerContinuous" vertical="center"/>
    </xf>
    <xf numFmtId="172" fontId="82" fillId="31" borderId="51" xfId="0" applyFont="1" applyFill="1" applyBorder="1" applyAlignment="1">
      <alignment horizontal="centerContinuous" vertical="center"/>
    </xf>
    <xf numFmtId="2" fontId="133" fillId="35" borderId="0" xfId="0" applyNumberFormat="1" applyFont="1" applyFill="1" applyAlignment="1">
      <alignment horizontal="center" vertical="center" wrapText="1"/>
    </xf>
    <xf numFmtId="2" fontId="134" fillId="31" borderId="26" xfId="0" applyNumberFormat="1" applyFont="1" applyFill="1" applyBorder="1" applyAlignment="1">
      <alignment horizontal="center" vertical="center" wrapText="1"/>
    </xf>
    <xf numFmtId="4" fontId="133" fillId="0" borderId="52" xfId="0" applyNumberFormat="1" applyFont="1" applyFill="1" applyBorder="1" applyAlignment="1">
      <alignment horizontal="right" vertical="center" wrapText="1"/>
    </xf>
    <xf numFmtId="4" fontId="133" fillId="0" borderId="52" xfId="0" applyNumberFormat="1" applyFont="1" applyFill="1" applyBorder="1" applyAlignment="1">
      <alignment horizontal="center" vertical="center" wrapText="1"/>
    </xf>
    <xf numFmtId="172" fontId="135" fillId="41" borderId="47" xfId="0" applyFont="1" applyFill="1" applyBorder="1" applyAlignment="1">
      <alignment horizontal="centerContinuous" vertical="center"/>
    </xf>
    <xf numFmtId="172" fontId="135" fillId="12" borderId="47" xfId="0" applyFont="1" applyFill="1" applyBorder="1" applyAlignment="1">
      <alignment horizontal="centerContinuous" vertical="center"/>
    </xf>
    <xf numFmtId="172" fontId="135" fillId="13" borderId="47" xfId="0" applyFont="1" applyFill="1" applyBorder="1" applyAlignment="1">
      <alignment horizontal="centerContinuous" vertical="center"/>
    </xf>
    <xf numFmtId="4" fontId="133" fillId="0" borderId="52" xfId="0" applyNumberFormat="1" applyFont="1" applyFill="1" applyBorder="1" applyAlignment="1">
      <alignment horizontal="right" vertical="center"/>
    </xf>
    <xf numFmtId="172" fontId="135" fillId="6" borderId="47" xfId="0" applyFont="1" applyFill="1" applyBorder="1" applyAlignment="1">
      <alignment horizontal="centerContinuous" vertical="center"/>
    </xf>
    <xf numFmtId="172" fontId="135" fillId="31" borderId="47" xfId="0" applyFont="1" applyFill="1" applyBorder="1" applyAlignment="1">
      <alignment horizontal="centerContinuous" vertical="center"/>
    </xf>
    <xf numFmtId="2" fontId="136" fillId="36" borderId="53" xfId="0" applyNumberFormat="1" applyFont="1" applyFill="1" applyBorder="1" applyAlignment="1">
      <alignment horizontal="center" vertical="center" wrapText="1"/>
    </xf>
    <xf numFmtId="172" fontId="27" fillId="0" borderId="47" xfId="0" applyNumberFormat="1" applyFont="1" applyFill="1" applyBorder="1" applyAlignment="1">
      <alignment horizontal="center" vertical="center" wrapText="1"/>
    </xf>
    <xf numFmtId="172" fontId="24" fillId="0" borderId="47" xfId="0" applyNumberFormat="1" applyFont="1" applyFill="1" applyBorder="1" applyAlignment="1">
      <alignment horizontal="center" vertical="center" wrapText="1"/>
    </xf>
    <xf numFmtId="3" fontId="78" fillId="37" borderId="0" xfId="0" applyNumberFormat="1" applyFont="1" applyFill="1" applyAlignment="1">
      <alignment/>
    </xf>
    <xf numFmtId="3" fontId="88" fillId="37" borderId="48" xfId="0" applyNumberFormat="1" applyFont="1" applyFill="1" applyBorder="1" applyAlignment="1">
      <alignment horizontal="center" vertical="center" wrapText="1"/>
    </xf>
    <xf numFmtId="3" fontId="20" fillId="37" borderId="47" xfId="0" applyNumberFormat="1" applyFont="1" applyFill="1" applyBorder="1" applyAlignment="1">
      <alignment horizontal="left" vertical="center" wrapText="1" indent="1"/>
    </xf>
    <xf numFmtId="3" fontId="78" fillId="0" borderId="0" xfId="0" applyNumberFormat="1" applyFont="1" applyAlignment="1">
      <alignment/>
    </xf>
    <xf numFmtId="172" fontId="16" fillId="0" borderId="48" xfId="0" applyNumberFormat="1" applyFont="1" applyFill="1" applyBorder="1" applyAlignment="1">
      <alignment horizontal="left" vertical="center" wrapText="1" indent="1"/>
    </xf>
    <xf numFmtId="172" fontId="20" fillId="0" borderId="48" xfId="0" applyNumberFormat="1" applyFont="1" applyFill="1" applyBorder="1" applyAlignment="1">
      <alignment horizontal="left" vertical="center" wrapText="1" indent="1"/>
    </xf>
    <xf numFmtId="172" fontId="82" fillId="41" borderId="48" xfId="0" applyFont="1" applyFill="1" applyBorder="1" applyAlignment="1">
      <alignment horizontal="centerContinuous" vertical="center"/>
    </xf>
    <xf numFmtId="172" fontId="82" fillId="12" borderId="48" xfId="0" applyFont="1" applyFill="1" applyBorder="1" applyAlignment="1">
      <alignment horizontal="centerContinuous" vertical="center"/>
    </xf>
    <xf numFmtId="172" fontId="82" fillId="13" borderId="48" xfId="0" applyFont="1" applyFill="1" applyBorder="1" applyAlignment="1">
      <alignment horizontal="centerContinuous" vertical="center"/>
    </xf>
    <xf numFmtId="172" fontId="82" fillId="6" borderId="48" xfId="0" applyFont="1" applyFill="1" applyBorder="1" applyAlignment="1">
      <alignment horizontal="centerContinuous" vertical="center"/>
    </xf>
    <xf numFmtId="172" fontId="82" fillId="31" borderId="48" xfId="0" applyFont="1" applyFill="1" applyBorder="1" applyAlignment="1">
      <alignment horizontal="centerContinuous" vertical="center"/>
    </xf>
    <xf numFmtId="172" fontId="20" fillId="0" borderId="48" xfId="0" applyFont="1" applyFill="1" applyBorder="1" applyAlignment="1">
      <alignment horizontal="left" vertical="center" wrapText="1" indent="1"/>
    </xf>
    <xf numFmtId="2" fontId="136" fillId="37" borderId="0" xfId="0" applyNumberFormat="1" applyFont="1" applyFill="1" applyBorder="1" applyAlignment="1">
      <alignment horizontal="center" vertical="center" wrapText="1"/>
    </xf>
    <xf numFmtId="3" fontId="78" fillId="37" borderId="47" xfId="0" applyNumberFormat="1" applyFont="1" applyFill="1" applyBorder="1" applyAlignment="1">
      <alignment horizontal="center" vertical="center"/>
    </xf>
    <xf numFmtId="3" fontId="126" fillId="0" borderId="54" xfId="0" applyNumberFormat="1" applyFont="1" applyBorder="1" applyAlignment="1">
      <alignment horizontal="center" vertical="center"/>
    </xf>
    <xf numFmtId="3" fontId="126" fillId="0" borderId="54" xfId="0" applyNumberFormat="1" applyFont="1" applyBorder="1" applyAlignment="1">
      <alignment horizontal="center"/>
    </xf>
    <xf numFmtId="3" fontId="24" fillId="0" borderId="54" xfId="0" applyNumberFormat="1" applyFont="1" applyBorder="1" applyAlignment="1">
      <alignment horizontal="center" vertical="center"/>
    </xf>
    <xf numFmtId="4" fontId="133" fillId="0" borderId="55" xfId="0" applyNumberFormat="1" applyFont="1" applyFill="1" applyBorder="1" applyAlignment="1">
      <alignment horizontal="right" vertical="center" wrapText="1"/>
    </xf>
    <xf numFmtId="1" fontId="133" fillId="0" borderId="56" xfId="0" applyNumberFormat="1" applyFont="1" applyFill="1" applyBorder="1" applyAlignment="1">
      <alignment horizontal="center" vertical="center" wrapText="1"/>
    </xf>
    <xf numFmtId="3" fontId="88" fillId="37" borderId="57" xfId="0" applyNumberFormat="1" applyFont="1" applyFill="1" applyBorder="1" applyAlignment="1">
      <alignment horizontal="center" vertical="center" wrapText="1"/>
    </xf>
    <xf numFmtId="3" fontId="78" fillId="37" borderId="58" xfId="0" applyNumberFormat="1" applyFont="1" applyFill="1" applyBorder="1" applyAlignment="1">
      <alignment horizontal="center" vertical="center"/>
    </xf>
    <xf numFmtId="3" fontId="88" fillId="37" borderId="59" xfId="0" applyNumberFormat="1" applyFont="1" applyFill="1" applyBorder="1" applyAlignment="1">
      <alignment horizontal="center" vertical="center" wrapText="1"/>
    </xf>
    <xf numFmtId="1" fontId="133" fillId="0" borderId="60" xfId="0" applyNumberFormat="1" applyFont="1" applyFill="1" applyBorder="1" applyAlignment="1">
      <alignment horizontal="center" vertical="center" wrapText="1"/>
    </xf>
    <xf numFmtId="3" fontId="78" fillId="37" borderId="61" xfId="0" applyNumberFormat="1" applyFont="1" applyFill="1" applyBorder="1" applyAlignment="1">
      <alignment horizontal="center" vertical="center"/>
    </xf>
    <xf numFmtId="3" fontId="108" fillId="38" borderId="0" xfId="0" applyNumberFormat="1" applyFont="1" applyFill="1" applyBorder="1" applyAlignment="1">
      <alignment horizontal="centerContinuous" vertical="center"/>
    </xf>
    <xf numFmtId="172" fontId="27" fillId="37" borderId="26" xfId="0" applyFont="1" applyFill="1" applyBorder="1" applyAlignment="1">
      <alignment horizontal="center" vertical="center"/>
    </xf>
    <xf numFmtId="172" fontId="24" fillId="37" borderId="27" xfId="0" applyFont="1" applyFill="1" applyBorder="1" applyAlignment="1">
      <alignment horizontal="center" vertical="center" wrapText="1"/>
    </xf>
    <xf numFmtId="172" fontId="24" fillId="37" borderId="26" xfId="0" applyFont="1" applyFill="1" applyBorder="1" applyAlignment="1">
      <alignment horizontal="center" vertical="center" wrapText="1"/>
    </xf>
    <xf numFmtId="172" fontId="78" fillId="37" borderId="25" xfId="0" applyFont="1" applyFill="1" applyBorder="1" applyAlignment="1">
      <alignment horizontal="right" vertical="center" wrapText="1"/>
    </xf>
    <xf numFmtId="172" fontId="20" fillId="37" borderId="25" xfId="0" applyFont="1" applyFill="1" applyBorder="1" applyAlignment="1">
      <alignment horizontal="center" vertical="center" wrapText="1"/>
    </xf>
    <xf numFmtId="1" fontId="92" fillId="37" borderId="25" xfId="0" applyNumberFormat="1" applyFont="1" applyFill="1" applyBorder="1" applyAlignment="1">
      <alignment horizontal="right" vertical="center" wrapText="1"/>
    </xf>
    <xf numFmtId="2" fontId="123" fillId="37" borderId="25" xfId="0" applyNumberFormat="1" applyFont="1" applyFill="1" applyBorder="1" applyAlignment="1">
      <alignment horizontal="right" vertical="center"/>
    </xf>
    <xf numFmtId="1" fontId="92" fillId="37" borderId="25" xfId="0" applyNumberFormat="1" applyFont="1" applyFill="1" applyBorder="1" applyAlignment="1">
      <alignment horizontal="right" vertical="center"/>
    </xf>
    <xf numFmtId="172" fontId="137" fillId="42" borderId="25" xfId="0" applyFont="1" applyFill="1" applyBorder="1" applyAlignment="1">
      <alignment horizontal="centerContinuous" vertical="center"/>
    </xf>
    <xf numFmtId="172" fontId="0" fillId="0" borderId="25" xfId="0" applyFont="1" applyBorder="1" applyAlignment="1">
      <alignment horizontal="right"/>
    </xf>
    <xf numFmtId="172" fontId="20" fillId="0" borderId="25" xfId="0" applyFont="1" applyBorder="1" applyAlignment="1">
      <alignment horizontal="center" vertical="center" wrapText="1"/>
    </xf>
    <xf numFmtId="1" fontId="92" fillId="0" borderId="25" xfId="0" applyNumberFormat="1" applyFont="1" applyBorder="1" applyAlignment="1">
      <alignment horizontal="right"/>
    </xf>
    <xf numFmtId="2" fontId="123" fillId="0" borderId="25" xfId="0" applyNumberFormat="1" applyFont="1" applyBorder="1" applyAlignment="1">
      <alignment horizontal="right"/>
    </xf>
    <xf numFmtId="172" fontId="20" fillId="43" borderId="25" xfId="0" applyFont="1" applyFill="1" applyBorder="1" applyAlignment="1">
      <alignment horizontal="center" vertical="center" wrapText="1"/>
    </xf>
    <xf numFmtId="172" fontId="86" fillId="44" borderId="25" xfId="0" applyFont="1" applyFill="1" applyBorder="1" applyAlignment="1">
      <alignment horizontal="centerContinuous" vertical="center"/>
    </xf>
    <xf numFmtId="172" fontId="27" fillId="45" borderId="25" xfId="0" applyFont="1" applyFill="1" applyBorder="1" applyAlignment="1">
      <alignment horizontal="centerContinuous" vertical="center"/>
    </xf>
    <xf numFmtId="1" fontId="92" fillId="37" borderId="25" xfId="0" applyNumberFormat="1" applyFont="1" applyFill="1" applyBorder="1" applyAlignment="1">
      <alignment horizontal="center" vertical="center" wrapText="1"/>
    </xf>
    <xf numFmtId="172" fontId="24" fillId="46" borderId="62" xfId="0" applyFont="1" applyFill="1" applyBorder="1" applyAlignment="1">
      <alignment horizontal="centerContinuous" vertical="center"/>
    </xf>
    <xf numFmtId="172" fontId="24" fillId="46" borderId="0" xfId="0" applyFont="1" applyFill="1" applyBorder="1" applyAlignment="1">
      <alignment horizontal="centerContinuous" vertical="center"/>
    </xf>
    <xf numFmtId="3" fontId="126" fillId="34" borderId="33" xfId="0" applyNumberFormat="1" applyFont="1" applyFill="1" applyBorder="1" applyAlignment="1">
      <alignment horizontal="center" vertical="center" wrapText="1"/>
    </xf>
    <xf numFmtId="14" fontId="24" fillId="37" borderId="53" xfId="0" applyNumberFormat="1" applyFont="1" applyFill="1" applyBorder="1" applyAlignment="1">
      <alignment horizontal="center" vertical="center" wrapText="1"/>
    </xf>
    <xf numFmtId="3" fontId="131" fillId="0" borderId="22" xfId="0" applyNumberFormat="1" applyFont="1" applyBorder="1" applyAlignment="1">
      <alignment horizontal="center" vertical="center"/>
    </xf>
    <xf numFmtId="172" fontId="78" fillId="0" borderId="25" xfId="0" applyFont="1" applyBorder="1" applyAlignment="1">
      <alignment horizontal="right"/>
    </xf>
    <xf numFmtId="172" fontId="138" fillId="35" borderId="0" xfId="43" applyNumberFormat="1" applyFont="1" applyFill="1" applyAlignment="1">
      <alignment horizontal="center" vertical="center" wrapText="1"/>
    </xf>
    <xf numFmtId="2" fontId="115" fillId="0" borderId="63" xfId="0" applyNumberFormat="1" applyFont="1" applyBorder="1" applyAlignment="1">
      <alignment horizontal="center" vertical="center"/>
    </xf>
    <xf numFmtId="3" fontId="139" fillId="34" borderId="63" xfId="0" applyNumberFormat="1" applyFont="1" applyFill="1" applyBorder="1" applyAlignment="1">
      <alignment horizontal="center" vertical="center"/>
    </xf>
    <xf numFmtId="3" fontId="139" fillId="34" borderId="21" xfId="0" applyNumberFormat="1" applyFont="1" applyFill="1" applyBorder="1" applyAlignment="1">
      <alignment horizontal="center" vertical="center"/>
    </xf>
    <xf numFmtId="4" fontId="140" fillId="0" borderId="52" xfId="0" applyNumberFormat="1" applyFont="1" applyFill="1" applyBorder="1" applyAlignment="1">
      <alignment horizontal="right" vertical="center" wrapText="1"/>
    </xf>
    <xf numFmtId="3" fontId="139" fillId="34" borderId="20" xfId="0" applyNumberFormat="1" applyFont="1" applyFill="1" applyBorder="1" applyAlignment="1">
      <alignment horizontal="center" vertical="center"/>
    </xf>
    <xf numFmtId="3" fontId="139" fillId="34" borderId="22" xfId="0" applyNumberFormat="1" applyFont="1" applyFill="1" applyBorder="1" applyAlignment="1">
      <alignment horizontal="center" vertical="center"/>
    </xf>
    <xf numFmtId="0" fontId="88" fillId="0" borderId="25" xfId="0" applyNumberFormat="1" applyFont="1" applyFill="1" applyBorder="1" applyAlignment="1">
      <alignment horizontal="center" vertical="center" wrapText="1"/>
    </xf>
    <xf numFmtId="172" fontId="24" fillId="0" borderId="25" xfId="0" applyNumberFormat="1" applyFont="1" applyFill="1" applyBorder="1" applyAlignment="1">
      <alignment horizontal="center" vertical="center" wrapText="1"/>
    </xf>
    <xf numFmtId="172" fontId="20" fillId="0" borderId="48" xfId="0" applyNumberFormat="1" applyFont="1" applyFill="1" applyBorder="1" applyAlignment="1">
      <alignment horizontal="center" vertical="center" wrapText="1"/>
    </xf>
    <xf numFmtId="172" fontId="20" fillId="0" borderId="47" xfId="0" applyNumberFormat="1" applyFont="1" applyFill="1" applyBorder="1" applyAlignment="1">
      <alignment horizontal="left" vertical="center" wrapText="1"/>
    </xf>
    <xf numFmtId="172" fontId="24" fillId="0" borderId="25" xfId="0" applyNumberFormat="1" applyFont="1" applyFill="1" applyBorder="1" applyAlignment="1">
      <alignment horizontal="left" vertical="center" wrapText="1" indent="1"/>
    </xf>
    <xf numFmtId="172" fontId="88" fillId="0" borderId="25" xfId="0" applyFont="1" applyFill="1" applyBorder="1" applyAlignment="1">
      <alignment horizontal="left" vertical="center" wrapText="1" indent="1"/>
    </xf>
    <xf numFmtId="172" fontId="20" fillId="0" borderId="47" xfId="0" applyNumberFormat="1" applyFont="1" applyFill="1" applyBorder="1" applyAlignment="1">
      <alignment horizontal="left" vertical="center" wrapText="1" indent="1"/>
    </xf>
    <xf numFmtId="172" fontId="20" fillId="0" borderId="48" xfId="0" applyNumberFormat="1" applyFont="1" applyFill="1" applyBorder="1" applyAlignment="1">
      <alignment horizontal="left" vertical="center" wrapText="1" indent="1"/>
    </xf>
    <xf numFmtId="172" fontId="16" fillId="0" borderId="47" xfId="0" applyNumberFormat="1" applyFont="1" applyFill="1" applyBorder="1" applyAlignment="1">
      <alignment horizontal="left" vertical="center" wrapText="1" indent="1"/>
    </xf>
    <xf numFmtId="172" fontId="17" fillId="0" borderId="47" xfId="0" applyNumberFormat="1" applyFont="1" applyFill="1" applyBorder="1" applyAlignment="1">
      <alignment horizontal="left" vertical="center" wrapText="1" indent="1"/>
    </xf>
    <xf numFmtId="172" fontId="21" fillId="0" borderId="47" xfId="0" applyNumberFormat="1" applyFont="1" applyFill="1" applyBorder="1" applyAlignment="1">
      <alignment horizontal="left" vertical="center" wrapText="1" indent="1"/>
    </xf>
    <xf numFmtId="172" fontId="27" fillId="0" borderId="25" xfId="0" applyNumberFormat="1" applyFont="1" applyFill="1" applyBorder="1" applyAlignment="1">
      <alignment horizontal="center" vertical="center" wrapText="1"/>
    </xf>
    <xf numFmtId="172" fontId="28" fillId="0" borderId="25" xfId="0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172" fontId="16" fillId="0" borderId="48" xfId="0" applyNumberFormat="1" applyFont="1" applyFill="1" applyBorder="1" applyAlignment="1">
      <alignment horizontal="left" vertical="center" wrapText="1" indent="1"/>
    </xf>
    <xf numFmtId="172" fontId="24" fillId="0" borderId="25" xfId="0" applyFont="1" applyFill="1" applyBorder="1" applyAlignment="1">
      <alignment horizontal="left" vertical="center" wrapText="1" indent="1"/>
    </xf>
    <xf numFmtId="172" fontId="27" fillId="0" borderId="25" xfId="0" applyNumberFormat="1" applyFont="1" applyFill="1" applyBorder="1" applyAlignment="1">
      <alignment horizontal="left" vertical="center" wrapText="1" indent="1"/>
    </xf>
    <xf numFmtId="172" fontId="28" fillId="0" borderId="25" xfId="0" applyFont="1" applyFill="1" applyBorder="1" applyAlignment="1">
      <alignment horizontal="left" vertical="center" wrapText="1" indent="1"/>
    </xf>
    <xf numFmtId="172" fontId="120" fillId="0" borderId="47" xfId="0" applyFont="1" applyFill="1" applyBorder="1" applyAlignment="1">
      <alignment horizontal="left" vertical="center" indent="1"/>
    </xf>
    <xf numFmtId="172" fontId="27" fillId="0" borderId="25" xfId="0" applyFont="1" applyFill="1" applyBorder="1" applyAlignment="1">
      <alignment horizontal="center" vertical="center"/>
    </xf>
    <xf numFmtId="172" fontId="120" fillId="0" borderId="48" xfId="0" applyFont="1" applyFill="1" applyBorder="1" applyAlignment="1">
      <alignment horizontal="left" vertical="center" indent="1"/>
    </xf>
    <xf numFmtId="172" fontId="119" fillId="0" borderId="25" xfId="0" applyFont="1" applyFill="1" applyBorder="1" applyAlignment="1">
      <alignment horizontal="center" vertical="center" wrapText="1"/>
    </xf>
    <xf numFmtId="172" fontId="27" fillId="0" borderId="25" xfId="0" applyFont="1" applyFill="1" applyBorder="1" applyAlignment="1">
      <alignment horizontal="center" vertical="center" wrapText="1"/>
    </xf>
    <xf numFmtId="172" fontId="120" fillId="0" borderId="48" xfId="0" applyFont="1" applyFill="1" applyBorder="1" applyAlignment="1">
      <alignment horizontal="left" indent="1"/>
    </xf>
    <xf numFmtId="0" fontId="88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172" fontId="16" fillId="0" borderId="48" xfId="0" applyFont="1" applyFill="1" applyBorder="1" applyAlignment="1">
      <alignment/>
    </xf>
    <xf numFmtId="172" fontId="119" fillId="0" borderId="25" xfId="0" applyFont="1" applyFill="1" applyBorder="1" applyAlignment="1">
      <alignment horizontal="left" vertical="center" wrapText="1" indent="1"/>
    </xf>
    <xf numFmtId="172" fontId="16" fillId="35" borderId="0" xfId="0" applyNumberFormat="1" applyFont="1" applyFill="1" applyAlignment="1">
      <alignment horizontal="left" vertical="center" wrapText="1"/>
    </xf>
    <xf numFmtId="172" fontId="120" fillId="0" borderId="0" xfId="0" applyFont="1" applyAlignment="1">
      <alignment vertical="center" wrapText="1"/>
    </xf>
    <xf numFmtId="172" fontId="16" fillId="0" borderId="47" xfId="0" applyNumberFormat="1" applyFont="1" applyFill="1" applyBorder="1" applyAlignment="1">
      <alignment horizontal="left" vertical="center" wrapText="1" indent="1"/>
    </xf>
    <xf numFmtId="172" fontId="20" fillId="0" borderId="48" xfId="0" applyNumberFormat="1" applyFont="1" applyFill="1" applyBorder="1" applyAlignment="1">
      <alignment horizontal="left" vertical="center" wrapText="1"/>
    </xf>
    <xf numFmtId="172" fontId="52" fillId="35" borderId="25" xfId="0" applyNumberFormat="1" applyFont="1" applyFill="1" applyBorder="1" applyAlignment="1">
      <alignment horizontal="left" vertical="center" wrapText="1" indent="1"/>
    </xf>
    <xf numFmtId="172" fontId="16" fillId="35" borderId="25" xfId="0" applyNumberFormat="1" applyFont="1" applyFill="1" applyBorder="1" applyAlignment="1">
      <alignment horizontal="left" vertical="center" wrapText="1"/>
    </xf>
    <xf numFmtId="172" fontId="122" fillId="37" borderId="0" xfId="0" applyFont="1" applyFill="1" applyAlignment="1">
      <alignment horizontal="center" vertical="center"/>
    </xf>
    <xf numFmtId="172" fontId="92" fillId="35" borderId="36" xfId="0" applyNumberFormat="1" applyFont="1" applyFill="1" applyBorder="1" applyAlignment="1">
      <alignment horizontal="center" vertical="top" wrapText="1"/>
    </xf>
    <xf numFmtId="172" fontId="92" fillId="35" borderId="64" xfId="0" applyNumberFormat="1" applyFont="1" applyFill="1" applyBorder="1" applyAlignment="1">
      <alignment horizontal="center" vertical="top" wrapText="1"/>
    </xf>
    <xf numFmtId="172" fontId="18" fillId="0" borderId="40" xfId="0" applyFont="1" applyBorder="1" applyAlignment="1">
      <alignment horizontal="center" vertical="center"/>
    </xf>
    <xf numFmtId="172" fontId="18" fillId="0" borderId="65" xfId="0" applyFont="1" applyBorder="1" applyAlignment="1">
      <alignment horizontal="center" vertical="center"/>
    </xf>
    <xf numFmtId="172" fontId="18" fillId="0" borderId="44" xfId="0" applyFont="1" applyBorder="1" applyAlignment="1">
      <alignment horizontal="center" vertical="center"/>
    </xf>
    <xf numFmtId="172" fontId="18" fillId="0" borderId="19" xfId="0" applyFont="1" applyBorder="1" applyAlignment="1">
      <alignment horizontal="center" vertical="center"/>
    </xf>
    <xf numFmtId="172" fontId="24" fillId="0" borderId="66" xfId="0" applyFont="1" applyBorder="1" applyAlignment="1">
      <alignment horizontal="center" vertical="center"/>
    </xf>
    <xf numFmtId="172" fontId="24" fillId="0" borderId="62" xfId="0" applyFont="1" applyBorder="1" applyAlignment="1">
      <alignment horizontal="center" vertical="center"/>
    </xf>
    <xf numFmtId="172" fontId="126" fillId="0" borderId="62" xfId="0" applyFont="1" applyBorder="1" applyAlignment="1">
      <alignment horizontal="center" vertical="center"/>
    </xf>
    <xf numFmtId="172" fontId="126" fillId="0" borderId="66" xfId="0" applyFont="1" applyBorder="1" applyAlignment="1">
      <alignment horizontal="center" vertical="center"/>
    </xf>
    <xf numFmtId="172" fontId="126" fillId="0" borderId="67" xfId="0" applyFont="1" applyBorder="1" applyAlignment="1">
      <alignment horizontal="center" vertical="center"/>
    </xf>
    <xf numFmtId="172" fontId="126" fillId="0" borderId="12" xfId="0" applyFont="1" applyBorder="1" applyAlignment="1">
      <alignment horizontal="center" vertical="center"/>
    </xf>
    <xf numFmtId="172" fontId="120" fillId="0" borderId="37" xfId="0" applyFont="1" applyBorder="1" applyAlignment="1">
      <alignment horizontal="left" vertical="center" wrapText="1"/>
    </xf>
    <xf numFmtId="172" fontId="120" fillId="0" borderId="68" xfId="0" applyFont="1" applyBorder="1" applyAlignment="1">
      <alignment horizontal="left" vertical="center" wrapText="1"/>
    </xf>
    <xf numFmtId="172" fontId="120" fillId="0" borderId="69" xfId="0" applyFont="1" applyBorder="1" applyAlignment="1">
      <alignment horizontal="left" vertical="center" wrapText="1"/>
    </xf>
    <xf numFmtId="172" fontId="18" fillId="0" borderId="36" xfId="0" applyFont="1" applyBorder="1" applyAlignment="1">
      <alignment horizontal="left" vertical="center" wrapText="1"/>
    </xf>
    <xf numFmtId="172" fontId="18" fillId="0" borderId="64" xfId="0" applyFont="1" applyBorder="1" applyAlignment="1">
      <alignment horizontal="left" vertical="center" wrapText="1"/>
    </xf>
    <xf numFmtId="172" fontId="18" fillId="0" borderId="25" xfId="0" applyFont="1" applyBorder="1" applyAlignment="1">
      <alignment horizontal="left" vertical="center" wrapText="1"/>
    </xf>
    <xf numFmtId="172" fontId="120" fillId="0" borderId="25" xfId="0" applyFont="1" applyBorder="1" applyAlignment="1">
      <alignment horizontal="left" vertical="center" wrapText="1"/>
    </xf>
    <xf numFmtId="172" fontId="18" fillId="0" borderId="40" xfId="0" applyFont="1" applyBorder="1" applyAlignment="1">
      <alignment horizontal="center" vertical="center" wrapText="1"/>
    </xf>
    <xf numFmtId="172" fontId="18" fillId="0" borderId="65" xfId="0" applyFont="1" applyBorder="1" applyAlignment="1">
      <alignment horizontal="center" vertical="center" wrapText="1"/>
    </xf>
    <xf numFmtId="172" fontId="24" fillId="0" borderId="70" xfId="0" applyFont="1" applyBorder="1" applyAlignment="1">
      <alignment horizontal="center" vertical="center"/>
    </xf>
    <xf numFmtId="172" fontId="24" fillId="0" borderId="71" xfId="0" applyFont="1" applyBorder="1" applyAlignment="1">
      <alignment horizontal="center" vertical="center"/>
    </xf>
    <xf numFmtId="172" fontId="24" fillId="0" borderId="25" xfId="0" applyFont="1" applyBorder="1" applyAlignment="1">
      <alignment horizontal="center" vertical="center"/>
    </xf>
    <xf numFmtId="172" fontId="18" fillId="0" borderId="25" xfId="0" applyFont="1" applyBorder="1" applyAlignment="1">
      <alignment horizontal="left" vertical="center" wrapText="1"/>
    </xf>
    <xf numFmtId="172" fontId="120" fillId="0" borderId="36" xfId="0" applyFont="1" applyBorder="1" applyAlignment="1">
      <alignment horizontal="left" vertical="center" wrapText="1"/>
    </xf>
    <xf numFmtId="172" fontId="120" fillId="0" borderId="64" xfId="0" applyFont="1" applyBorder="1" applyAlignment="1">
      <alignment horizontal="left" vertical="center" wrapText="1"/>
    </xf>
    <xf numFmtId="172" fontId="18" fillId="0" borderId="36" xfId="0" applyFont="1" applyBorder="1" applyAlignment="1">
      <alignment horizontal="center" vertical="center" wrapText="1"/>
    </xf>
    <xf numFmtId="172" fontId="18" fillId="0" borderId="64" xfId="0" applyFont="1" applyBorder="1" applyAlignment="1">
      <alignment horizontal="center" vertical="center" wrapText="1"/>
    </xf>
    <xf numFmtId="172" fontId="18" fillId="0" borderId="25" xfId="0" applyFont="1" applyBorder="1" applyAlignment="1">
      <alignment horizontal="center" vertical="center" wrapText="1"/>
    </xf>
    <xf numFmtId="172" fontId="24" fillId="0" borderId="37" xfId="0" applyFont="1" applyBorder="1" applyAlignment="1">
      <alignment horizontal="center" vertical="center"/>
    </xf>
    <xf numFmtId="172" fontId="24" fillId="0" borderId="72" xfId="0" applyFont="1" applyBorder="1" applyAlignment="1">
      <alignment horizontal="center" vertical="center"/>
    </xf>
    <xf numFmtId="172" fontId="18" fillId="0" borderId="36" xfId="0" applyFont="1" applyBorder="1" applyAlignment="1">
      <alignment horizontal="left" vertical="center" wrapText="1"/>
    </xf>
    <xf numFmtId="172" fontId="18" fillId="0" borderId="64" xfId="0" applyFont="1" applyBorder="1" applyAlignment="1">
      <alignment horizontal="left" vertical="center" wrapText="1"/>
    </xf>
    <xf numFmtId="172" fontId="20" fillId="0" borderId="25" xfId="0" applyFont="1" applyBorder="1" applyAlignment="1">
      <alignment horizontal="left" vertical="center" wrapText="1"/>
    </xf>
    <xf numFmtId="172" fontId="20" fillId="0" borderId="36" xfId="0" applyFont="1" applyBorder="1" applyAlignment="1">
      <alignment horizontal="left" vertical="center" wrapText="1"/>
    </xf>
    <xf numFmtId="172" fontId="20" fillId="0" borderId="64" xfId="0" applyFont="1" applyBorder="1" applyAlignment="1">
      <alignment horizontal="left" vertical="center" wrapText="1"/>
    </xf>
    <xf numFmtId="172" fontId="24" fillId="0" borderId="36" xfId="0" applyFont="1" applyBorder="1" applyAlignment="1">
      <alignment horizontal="center" vertical="center"/>
    </xf>
    <xf numFmtId="172" fontId="24" fillId="0" borderId="64" xfId="0" applyFont="1" applyBorder="1" applyAlignment="1">
      <alignment horizontal="center" vertical="center"/>
    </xf>
    <xf numFmtId="172" fontId="126" fillId="0" borderId="37" xfId="0" applyFont="1" applyBorder="1" applyAlignment="1">
      <alignment horizontal="center" vertical="center"/>
    </xf>
    <xf numFmtId="172" fontId="126" fillId="0" borderId="72" xfId="0" applyFont="1" applyBorder="1" applyAlignment="1">
      <alignment horizontal="center" vertical="center"/>
    </xf>
    <xf numFmtId="172" fontId="120" fillId="0" borderId="36" xfId="0" applyFont="1" applyBorder="1" applyAlignment="1">
      <alignment vertical="center" wrapText="1"/>
    </xf>
    <xf numFmtId="172" fontId="120" fillId="0" borderId="64" xfId="0" applyFont="1" applyBorder="1" applyAlignment="1">
      <alignment vertical="center" wrapText="1"/>
    </xf>
    <xf numFmtId="172" fontId="120" fillId="0" borderId="25" xfId="0" applyFont="1" applyBorder="1" applyAlignment="1">
      <alignment vertical="center" wrapText="1"/>
    </xf>
    <xf numFmtId="172" fontId="126" fillId="0" borderId="66" xfId="0" applyFont="1" applyBorder="1" applyAlignment="1">
      <alignment horizontal="center" vertical="center"/>
    </xf>
    <xf numFmtId="172" fontId="126" fillId="0" borderId="62" xfId="0" applyFont="1" applyBorder="1" applyAlignment="1">
      <alignment horizontal="center" vertical="center"/>
    </xf>
    <xf numFmtId="172" fontId="126" fillId="0" borderId="36" xfId="0" applyFont="1" applyBorder="1" applyAlignment="1">
      <alignment horizontal="center" vertical="center"/>
    </xf>
    <xf numFmtId="172" fontId="126" fillId="0" borderId="64" xfId="0" applyFont="1" applyBorder="1" applyAlignment="1">
      <alignment horizontal="center" vertical="center"/>
    </xf>
    <xf numFmtId="172" fontId="141" fillId="0" borderId="36" xfId="0" applyFont="1" applyBorder="1" applyAlignment="1">
      <alignment horizontal="left" vertical="center" wrapText="1"/>
    </xf>
    <xf numFmtId="172" fontId="141" fillId="0" borderId="64" xfId="0" applyFont="1" applyBorder="1" applyAlignment="1">
      <alignment horizontal="left" vertical="center" wrapText="1"/>
    </xf>
    <xf numFmtId="172" fontId="141" fillId="0" borderId="25" xfId="0" applyFont="1" applyBorder="1" applyAlignment="1">
      <alignment horizontal="left" vertical="center" wrapText="1"/>
    </xf>
    <xf numFmtId="172" fontId="24" fillId="34" borderId="66" xfId="0" applyFont="1" applyFill="1" applyBorder="1" applyAlignment="1">
      <alignment horizontal="center" vertical="center"/>
    </xf>
    <xf numFmtId="172" fontId="126" fillId="34" borderId="62" xfId="0" applyFont="1" applyFill="1" applyBorder="1" applyAlignment="1">
      <alignment horizontal="center" vertical="center"/>
    </xf>
    <xf numFmtId="172" fontId="120" fillId="0" borderId="36" xfId="0" applyFont="1" applyBorder="1" applyAlignment="1">
      <alignment horizontal="left" vertical="center" wrapText="1"/>
    </xf>
    <xf numFmtId="172" fontId="0" fillId="37" borderId="0" xfId="0" applyFill="1" applyAlignment="1">
      <alignment horizontal="center" vertical="center" wrapText="1"/>
    </xf>
    <xf numFmtId="172" fontId="18" fillId="0" borderId="26" xfId="0" applyFont="1" applyBorder="1" applyAlignment="1">
      <alignment horizontal="left" vertical="top" wrapText="1"/>
    </xf>
    <xf numFmtId="172" fontId="142" fillId="0" borderId="10" xfId="0" applyFont="1" applyBorder="1" applyAlignment="1">
      <alignment horizontal="left" vertical="top" wrapText="1"/>
    </xf>
    <xf numFmtId="172" fontId="18" fillId="0" borderId="73" xfId="0" applyFont="1" applyBorder="1" applyAlignment="1">
      <alignment horizontal="left" vertical="top" wrapText="1"/>
    </xf>
    <xf numFmtId="172" fontId="18" fillId="0" borderId="17" xfId="0" applyFont="1" applyBorder="1" applyAlignment="1">
      <alignment horizontal="left" vertical="top" wrapText="1"/>
    </xf>
    <xf numFmtId="172" fontId="78" fillId="0" borderId="73" xfId="0" applyFont="1" applyBorder="1" applyAlignment="1">
      <alignment horizontal="left" vertical="top"/>
    </xf>
    <xf numFmtId="172" fontId="78" fillId="0" borderId="17" xfId="0" applyFont="1" applyBorder="1" applyAlignment="1">
      <alignment horizontal="left" vertical="top"/>
    </xf>
    <xf numFmtId="172" fontId="78" fillId="0" borderId="43" xfId="0" applyFont="1" applyBorder="1" applyAlignment="1">
      <alignment horizontal="left" vertical="top"/>
    </xf>
    <xf numFmtId="172" fontId="78" fillId="0" borderId="10" xfId="0" applyFont="1" applyBorder="1" applyAlignment="1">
      <alignment horizontal="left" vertical="top"/>
    </xf>
    <xf numFmtId="172" fontId="18" fillId="0" borderId="43" xfId="0" applyFont="1" applyBorder="1" applyAlignment="1">
      <alignment horizontal="left" vertical="top" wrapText="1"/>
    </xf>
    <xf numFmtId="172" fontId="18" fillId="0" borderId="10" xfId="0" applyFont="1" applyBorder="1" applyAlignment="1">
      <alignment horizontal="left" vertical="top"/>
    </xf>
    <xf numFmtId="172" fontId="18" fillId="0" borderId="44" xfId="0" applyFont="1" applyBorder="1" applyAlignment="1">
      <alignment horizontal="left" vertical="top" wrapText="1"/>
    </xf>
    <xf numFmtId="172" fontId="18" fillId="0" borderId="19" xfId="0" applyFont="1" applyBorder="1" applyAlignment="1">
      <alignment horizontal="left" vertical="top"/>
    </xf>
    <xf numFmtId="172" fontId="18" fillId="0" borderId="0" xfId="0" applyFont="1" applyBorder="1" applyAlignment="1">
      <alignment horizontal="left" vertical="top"/>
    </xf>
    <xf numFmtId="172" fontId="0" fillId="37" borderId="11" xfId="0" applyFont="1" applyFill="1" applyBorder="1" applyAlignment="1">
      <alignment horizontal="center" wrapText="1"/>
    </xf>
    <xf numFmtId="172" fontId="27" fillId="37" borderId="36" xfId="0" applyFont="1" applyFill="1" applyBorder="1" applyAlignment="1">
      <alignment horizontal="left" vertical="center"/>
    </xf>
    <xf numFmtId="172" fontId="27" fillId="37" borderId="64" xfId="0" applyFont="1" applyFill="1" applyBorder="1" applyAlignment="1">
      <alignment horizontal="left" vertical="center"/>
    </xf>
    <xf numFmtId="172" fontId="119" fillId="34" borderId="25" xfId="0" applyFont="1" applyFill="1" applyBorder="1" applyAlignment="1">
      <alignment horizontal="left" vertical="center" wrapText="1"/>
    </xf>
    <xf numFmtId="172" fontId="119" fillId="34" borderId="25" xfId="0" applyFont="1" applyFill="1" applyBorder="1" applyAlignment="1">
      <alignment horizontal="left" vertical="center"/>
    </xf>
    <xf numFmtId="172" fontId="27" fillId="37" borderId="25" xfId="0" applyFont="1" applyFill="1" applyBorder="1" applyAlignment="1">
      <alignment horizontal="left" vertical="center"/>
    </xf>
    <xf numFmtId="172" fontId="119" fillId="37" borderId="25" xfId="0" applyFont="1" applyFill="1" applyBorder="1" applyAlignment="1">
      <alignment horizontal="left" vertical="center"/>
    </xf>
    <xf numFmtId="172" fontId="126" fillId="0" borderId="25" xfId="0" applyFont="1" applyBorder="1" applyAlignment="1">
      <alignment horizontal="left" vertical="center" wrapText="1"/>
    </xf>
    <xf numFmtId="172" fontId="126" fillId="0" borderId="25" xfId="0" applyFont="1" applyBorder="1" applyAlignment="1">
      <alignment horizontal="left" vertical="center"/>
    </xf>
    <xf numFmtId="172" fontId="10" fillId="0" borderId="32" xfId="55" applyFont="1" applyBorder="1" applyAlignment="1">
      <alignment horizontal="center" vertical="center" wrapText="1"/>
      <protection/>
    </xf>
    <xf numFmtId="172" fontId="0" fillId="0" borderId="35" xfId="0" applyBorder="1" applyAlignment="1">
      <alignment horizontal="center" vertical="center" wrapText="1"/>
    </xf>
    <xf numFmtId="172" fontId="122" fillId="37" borderId="0" xfId="0" applyFont="1" applyFill="1" applyAlignment="1">
      <alignment horizontal="left" vertical="center"/>
    </xf>
    <xf numFmtId="172" fontId="10" fillId="0" borderId="74" xfId="55" applyFont="1" applyBorder="1" applyAlignment="1">
      <alignment horizontal="center" vertical="center" wrapText="1"/>
      <protection/>
    </xf>
    <xf numFmtId="172" fontId="9" fillId="0" borderId="15" xfId="55" applyFont="1" applyBorder="1" applyAlignment="1">
      <alignment horizontal="center" vertical="center" wrapText="1"/>
      <protection/>
    </xf>
    <xf numFmtId="172" fontId="10" fillId="0" borderId="28" xfId="55" applyFont="1" applyBorder="1" applyAlignment="1">
      <alignment horizontal="center" vertical="center" wrapText="1"/>
      <protection/>
    </xf>
    <xf numFmtId="172" fontId="10" fillId="0" borderId="75" xfId="55" applyFont="1" applyBorder="1" applyAlignment="1">
      <alignment horizontal="center" vertical="center" wrapText="1"/>
      <protection/>
    </xf>
    <xf numFmtId="172" fontId="9" fillId="0" borderId="53" xfId="55" applyFont="1" applyBorder="1" applyAlignment="1">
      <alignment horizontal="center" vertical="center" wrapText="1"/>
      <protection/>
    </xf>
    <xf numFmtId="172" fontId="108" fillId="0" borderId="15" xfId="0" applyFont="1" applyBorder="1" applyAlignment="1">
      <alignment/>
    </xf>
    <xf numFmtId="4" fontId="9" fillId="0" borderId="28" xfId="55" applyNumberFormat="1" applyFont="1" applyBorder="1" applyAlignment="1">
      <alignment horizontal="center" vertical="center" wrapText="1"/>
      <protection/>
    </xf>
    <xf numFmtId="4" fontId="9" fillId="0" borderId="75" xfId="55" applyNumberFormat="1" applyFont="1" applyBorder="1" applyAlignment="1">
      <alignment horizontal="center" vertical="center" wrapText="1"/>
      <protection/>
    </xf>
    <xf numFmtId="4" fontId="9" fillId="0" borderId="53" xfId="55" applyNumberFormat="1" applyFont="1" applyBorder="1" applyAlignment="1">
      <alignment horizontal="center" vertical="center" wrapText="1"/>
      <protection/>
    </xf>
    <xf numFmtId="172" fontId="0" fillId="0" borderId="25" xfId="0" applyBorder="1" applyAlignment="1">
      <alignment horizontal="center"/>
    </xf>
    <xf numFmtId="0" fontId="66" fillId="35" borderId="76" xfId="0" applyNumberFormat="1" applyFont="1" applyFill="1" applyBorder="1" applyAlignment="1">
      <alignment horizontal="center" vertical="center" wrapText="1"/>
    </xf>
    <xf numFmtId="172" fontId="66" fillId="35" borderId="26" xfId="0" applyNumberFormat="1" applyFont="1" applyFill="1" applyBorder="1" applyAlignment="1">
      <alignment horizontal="center" vertical="center" wrapText="1"/>
    </xf>
    <xf numFmtId="172" fontId="66" fillId="35" borderId="27" xfId="0" applyNumberFormat="1" applyFont="1" applyFill="1" applyBorder="1" applyAlignment="1">
      <alignment horizontal="center" vertical="center" wrapText="1"/>
    </xf>
    <xf numFmtId="2" fontId="143" fillId="31" borderId="26" xfId="0" applyNumberFormat="1" applyFont="1" applyFill="1" applyBorder="1" applyAlignment="1">
      <alignment horizontal="center" vertical="center" wrapText="1"/>
    </xf>
    <xf numFmtId="3" fontId="108" fillId="34" borderId="27" xfId="0" applyNumberFormat="1" applyFont="1" applyFill="1" applyBorder="1" applyAlignment="1">
      <alignment horizontal="center" vertical="center" wrapText="1"/>
    </xf>
    <xf numFmtId="1" fontId="143" fillId="35" borderId="26" xfId="0" applyNumberFormat="1" applyFont="1" applyFill="1" applyBorder="1" applyAlignment="1">
      <alignment horizontal="center" vertical="center" wrapText="1"/>
    </xf>
    <xf numFmtId="3" fontId="108" fillId="37" borderId="26" xfId="0" applyNumberFormat="1" applyFont="1" applyFill="1" applyBorder="1" applyAlignment="1">
      <alignment horizontal="center" vertical="center" wrapText="1"/>
    </xf>
    <xf numFmtId="3" fontId="143" fillId="37" borderId="26" xfId="0" applyNumberFormat="1" applyFont="1" applyFill="1" applyBorder="1" applyAlignment="1">
      <alignment horizontal="center" vertical="center" wrapText="1"/>
    </xf>
    <xf numFmtId="172" fontId="1" fillId="35" borderId="0" xfId="0" applyNumberFormat="1" applyFont="1" applyFill="1" applyAlignment="1">
      <alignment horizontal="center" vertical="center" wrapText="1"/>
    </xf>
    <xf numFmtId="172" fontId="24" fillId="47" borderId="25" xfId="0" applyFont="1" applyFill="1" applyBorder="1" applyAlignment="1">
      <alignment horizontal="centerContinuous" vertical="center"/>
    </xf>
    <xf numFmtId="172" fontId="24" fillId="47" borderId="48" xfId="0" applyFont="1" applyFill="1" applyBorder="1" applyAlignment="1">
      <alignment horizontal="centerContinuous" vertical="center"/>
    </xf>
    <xf numFmtId="172" fontId="24" fillId="47" borderId="47" xfId="0" applyFont="1" applyFill="1" applyBorder="1" applyAlignment="1">
      <alignment horizontal="centerContinuous" vertical="center"/>
    </xf>
    <xf numFmtId="172" fontId="134" fillId="47" borderId="47" xfId="0" applyFont="1" applyFill="1" applyBorder="1" applyAlignment="1">
      <alignment horizontal="centerContinuous" vertical="center"/>
    </xf>
    <xf numFmtId="172" fontId="24" fillId="47" borderId="50" xfId="0" applyFont="1" applyFill="1" applyBorder="1" applyAlignment="1">
      <alignment horizontal="centerContinuous" vertical="center"/>
    </xf>
    <xf numFmtId="1" fontId="134" fillId="47" borderId="47" xfId="0" applyNumberFormat="1" applyFont="1" applyFill="1" applyBorder="1" applyAlignment="1">
      <alignment horizontal="centerContinuous" vertical="center"/>
    </xf>
    <xf numFmtId="172" fontId="98" fillId="35" borderId="0" xfId="0" applyNumberFormat="1" applyFont="1" applyFill="1" applyAlignment="1">
      <alignment horizontal="left" vertical="center" wrapText="1" indent="1"/>
    </xf>
    <xf numFmtId="172" fontId="24" fillId="11" borderId="25" xfId="0" applyFont="1" applyFill="1" applyBorder="1" applyAlignment="1">
      <alignment horizontal="centerContinuous" vertical="center"/>
    </xf>
    <xf numFmtId="172" fontId="24" fillId="11" borderId="48" xfId="0" applyFont="1" applyFill="1" applyBorder="1" applyAlignment="1">
      <alignment horizontal="centerContinuous" vertical="center"/>
    </xf>
    <xf numFmtId="172" fontId="24" fillId="11" borderId="47" xfId="0" applyFont="1" applyFill="1" applyBorder="1" applyAlignment="1">
      <alignment horizontal="centerContinuous" vertical="center"/>
    </xf>
    <xf numFmtId="172" fontId="134" fillId="11" borderId="47" xfId="0" applyFont="1" applyFill="1" applyBorder="1" applyAlignment="1">
      <alignment horizontal="centerContinuous" vertical="center"/>
    </xf>
    <xf numFmtId="172" fontId="24" fillId="11" borderId="50" xfId="0" applyFont="1" applyFill="1" applyBorder="1" applyAlignment="1">
      <alignment horizontal="centerContinuous" vertical="center"/>
    </xf>
    <xf numFmtId="1" fontId="134" fillId="11" borderId="47" xfId="0" applyNumberFormat="1" applyFont="1" applyFill="1" applyBorder="1" applyAlignment="1">
      <alignment horizontal="centerContinuous" vertical="center"/>
    </xf>
    <xf numFmtId="172" fontId="24" fillId="11" borderId="77" xfId="0" applyFont="1" applyFill="1" applyBorder="1" applyAlignment="1">
      <alignment horizontal="centerContinuous" vertical="center"/>
    </xf>
    <xf numFmtId="172" fontId="28" fillId="35" borderId="0" xfId="0" applyNumberFormat="1" applyFont="1" applyFill="1" applyAlignment="1">
      <alignment horizontal="left" vertical="center" wrapText="1" indent="1"/>
    </xf>
    <xf numFmtId="172" fontId="24" fillId="48" borderId="76" xfId="0" applyFont="1" applyFill="1" applyBorder="1" applyAlignment="1">
      <alignment horizontal="centerContinuous" vertical="center"/>
    </xf>
    <xf numFmtId="172" fontId="24" fillId="48" borderId="27" xfId="0" applyFont="1" applyFill="1" applyBorder="1" applyAlignment="1">
      <alignment horizontal="centerContinuous" vertical="center"/>
    </xf>
    <xf numFmtId="172" fontId="24" fillId="48" borderId="78" xfId="0" applyFont="1" applyFill="1" applyBorder="1" applyAlignment="1">
      <alignment horizontal="centerContinuous" vertical="center"/>
    </xf>
    <xf numFmtId="172" fontId="24" fillId="48" borderId="79" xfId="0" applyFont="1" applyFill="1" applyBorder="1" applyAlignment="1">
      <alignment horizontal="centerContinuous" vertical="center"/>
    </xf>
    <xf numFmtId="172" fontId="134" fillId="48" borderId="79" xfId="0" applyFont="1" applyFill="1" applyBorder="1" applyAlignment="1">
      <alignment horizontal="centerContinuous" vertical="center"/>
    </xf>
    <xf numFmtId="1" fontId="134" fillId="48" borderId="79" xfId="0" applyNumberFormat="1" applyFont="1" applyFill="1" applyBorder="1" applyAlignment="1">
      <alignment horizontal="centerContinuous" vertical="center"/>
    </xf>
    <xf numFmtId="172" fontId="24" fillId="48" borderId="80" xfId="0" applyFont="1" applyFill="1" applyBorder="1" applyAlignment="1">
      <alignment horizontal="centerContinuous" vertical="center"/>
    </xf>
    <xf numFmtId="172" fontId="24" fillId="41" borderId="25" xfId="0" applyFont="1" applyFill="1" applyBorder="1" applyAlignment="1">
      <alignment horizontal="centerContinuous" vertical="center"/>
    </xf>
    <xf numFmtId="172" fontId="24" fillId="12" borderId="25" xfId="0" applyFont="1" applyFill="1" applyBorder="1" applyAlignment="1">
      <alignment horizontal="centerContinuous" vertical="center"/>
    </xf>
    <xf numFmtId="172" fontId="24" fillId="13" borderId="25" xfId="0" applyFont="1" applyFill="1" applyBorder="1" applyAlignment="1">
      <alignment horizontal="centerContinuous" vertical="center"/>
    </xf>
    <xf numFmtId="172" fontId="24" fillId="6" borderId="25" xfId="0" applyFont="1" applyFill="1" applyBorder="1" applyAlignment="1">
      <alignment horizontal="centerContinuous" vertical="center"/>
    </xf>
    <xf numFmtId="172" fontId="24" fillId="31" borderId="25" xfId="0" applyFont="1" applyFill="1" applyBorder="1" applyAlignment="1">
      <alignment horizontal="centerContinuous" vertical="center"/>
    </xf>
    <xf numFmtId="172" fontId="24" fillId="0" borderId="25" xfId="0" applyFont="1" applyFill="1" applyBorder="1" applyAlignment="1">
      <alignment horizontal="centerContinuous" vertical="center"/>
    </xf>
    <xf numFmtId="172" fontId="24" fillId="0" borderId="48" xfId="0" applyFont="1" applyFill="1" applyBorder="1" applyAlignment="1">
      <alignment horizontal="centerContinuous" vertical="center"/>
    </xf>
    <xf numFmtId="172" fontId="24" fillId="0" borderId="47" xfId="0" applyFont="1" applyFill="1" applyBorder="1" applyAlignment="1">
      <alignment horizontal="centerContinuous" vertical="center"/>
    </xf>
    <xf numFmtId="172" fontId="134" fillId="0" borderId="47" xfId="0" applyFont="1" applyFill="1" applyBorder="1" applyAlignment="1">
      <alignment horizontal="centerContinuous" vertical="center"/>
    </xf>
    <xf numFmtId="172" fontId="24" fillId="0" borderId="50" xfId="0" applyFont="1" applyFill="1" applyBorder="1" applyAlignment="1">
      <alignment horizontal="centerContinuous" vertical="center"/>
    </xf>
    <xf numFmtId="1" fontId="134" fillId="0" borderId="47" xfId="0" applyNumberFormat="1" applyFont="1" applyFill="1" applyBorder="1" applyAlignment="1">
      <alignment horizontal="centerContinuous" vertical="center"/>
    </xf>
    <xf numFmtId="172" fontId="24" fillId="0" borderId="51" xfId="0" applyFont="1" applyFill="1" applyBorder="1" applyAlignment="1">
      <alignment horizontal="centerContinuous" vertical="center"/>
    </xf>
    <xf numFmtId="3" fontId="119" fillId="37" borderId="47" xfId="0" applyNumberFormat="1" applyFont="1" applyFill="1" applyBorder="1" applyAlignment="1">
      <alignment/>
    </xf>
    <xf numFmtId="3" fontId="88" fillId="37" borderId="47" xfId="0" applyNumberFormat="1" applyFont="1" applyFill="1" applyBorder="1" applyAlignment="1">
      <alignment/>
    </xf>
    <xf numFmtId="0" fontId="16" fillId="37" borderId="0" xfId="0" applyNumberFormat="1" applyFont="1" applyFill="1" applyAlignment="1">
      <alignment horizontal="center" vertical="center" wrapText="1"/>
    </xf>
    <xf numFmtId="172" fontId="27" fillId="37" borderId="0" xfId="0" applyNumberFormat="1" applyFont="1" applyFill="1" applyAlignment="1">
      <alignment horizontal="center" vertical="center" wrapText="1"/>
    </xf>
    <xf numFmtId="172" fontId="16" fillId="37" borderId="0" xfId="0" applyNumberFormat="1" applyFont="1" applyFill="1" applyAlignment="1">
      <alignment horizontal="center" vertical="center" wrapText="1"/>
    </xf>
    <xf numFmtId="2" fontId="133" fillId="37" borderId="0" xfId="0" applyNumberFormat="1" applyFont="1" applyFill="1" applyAlignment="1">
      <alignment horizontal="center" vertical="center" wrapText="1"/>
    </xf>
    <xf numFmtId="172" fontId="28" fillId="37" borderId="0" xfId="0" applyNumberFormat="1" applyFont="1" applyFill="1" applyAlignment="1">
      <alignment horizontal="center" vertical="center" wrapText="1"/>
    </xf>
    <xf numFmtId="1" fontId="133" fillId="37" borderId="0" xfId="0" applyNumberFormat="1" applyFont="1" applyFill="1" applyAlignment="1">
      <alignment horizontal="center" vertical="center" wrapText="1"/>
    </xf>
    <xf numFmtId="172" fontId="124" fillId="37" borderId="0" xfId="0" applyFont="1" applyFill="1" applyAlignment="1">
      <alignment vertical="center"/>
    </xf>
    <xf numFmtId="172" fontId="0" fillId="37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айс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9.png" /><Relationship Id="rId6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1562100</xdr:colOff>
      <xdr:row>2</xdr:row>
      <xdr:rowOff>104775</xdr:rowOff>
    </xdr:to>
    <xdr:pic>
      <xdr:nvPicPr>
        <xdr:cNvPr id="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9335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28575</xdr:rowOff>
    </xdr:from>
    <xdr:to>
      <xdr:col>3</xdr:col>
      <xdr:colOff>1981200</xdr:colOff>
      <xdr:row>2</xdr:row>
      <xdr:rowOff>142875</xdr:rowOff>
    </xdr:to>
    <xdr:pic>
      <xdr:nvPicPr>
        <xdr:cNvPr id="2" name="Picture 3" descr="http://mlb-s1-p.mlstatic.com/placa-decorativa-retro-vintage-texaco-45-cm-5717-MLB4990707366_092013-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85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1952625</xdr:colOff>
      <xdr:row>2</xdr:row>
      <xdr:rowOff>123825</xdr:rowOff>
    </xdr:to>
    <xdr:pic>
      <xdr:nvPicPr>
        <xdr:cNvPr id="1" name="Рисунок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1885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</xdr:row>
      <xdr:rowOff>504825</xdr:rowOff>
    </xdr:from>
    <xdr:to>
      <xdr:col>1</xdr:col>
      <xdr:colOff>1905000</xdr:colOff>
      <xdr:row>6</xdr:row>
      <xdr:rowOff>762000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638425"/>
          <a:ext cx="160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466725</xdr:colOff>
      <xdr:row>1</xdr:row>
      <xdr:rowOff>419100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0</xdr:row>
      <xdr:rowOff>19050</xdr:rowOff>
    </xdr:from>
    <xdr:to>
      <xdr:col>2</xdr:col>
      <xdr:colOff>142875</xdr:colOff>
      <xdr:row>1</xdr:row>
      <xdr:rowOff>476250</xdr:rowOff>
    </xdr:to>
    <xdr:pic>
      <xdr:nvPicPr>
        <xdr:cNvPr id="2" name="Picture 1" descr="фото PROTEC HD 10W-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9525</xdr:rowOff>
    </xdr:from>
    <xdr:to>
      <xdr:col>2</xdr:col>
      <xdr:colOff>809625</xdr:colOff>
      <xdr:row>1</xdr:row>
      <xdr:rowOff>466725</xdr:rowOff>
    </xdr:to>
    <xdr:pic>
      <xdr:nvPicPr>
        <xdr:cNvPr id="3" name="Picture 1" descr="картинка PROTEC Agrotrac UT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9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0</xdr:row>
      <xdr:rowOff>0</xdr:rowOff>
    </xdr:from>
    <xdr:to>
      <xdr:col>2</xdr:col>
      <xdr:colOff>1476375</xdr:colOff>
      <xdr:row>1</xdr:row>
      <xdr:rowOff>457200</xdr:rowOff>
    </xdr:to>
    <xdr:pic>
      <xdr:nvPicPr>
        <xdr:cNvPr id="4" name="Picture 2" descr="картинка HIGHRATE (CLP) 6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0</xdr:row>
      <xdr:rowOff>0</xdr:rowOff>
    </xdr:from>
    <xdr:to>
      <xdr:col>2</xdr:col>
      <xdr:colOff>2162175</xdr:colOff>
      <xdr:row>1</xdr:row>
      <xdr:rowOff>466725</xdr:rowOff>
    </xdr:to>
    <xdr:pic>
      <xdr:nvPicPr>
        <xdr:cNvPr id="5" name="Picture 1" descr="http://images.ua.prom.st/141458779_w200_h200_057797453sm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0</xdr:row>
      <xdr:rowOff>0</xdr:rowOff>
    </xdr:from>
    <xdr:to>
      <xdr:col>3</xdr:col>
      <xdr:colOff>504825</xdr:colOff>
      <xdr:row>1</xdr:row>
      <xdr:rowOff>476250</xdr:rowOff>
    </xdr:to>
    <xdr:pic>
      <xdr:nvPicPr>
        <xdr:cNvPr id="6" name="Picture 2" descr="Результат пошуку зображень за запитом &quot;HYDROIL&quot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1171575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7625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361950</xdr:rowOff>
    </xdr:from>
    <xdr:to>
      <xdr:col>1</xdr:col>
      <xdr:colOff>923925</xdr:colOff>
      <xdr:row>10</xdr:row>
      <xdr:rowOff>504825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800350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20</xdr:row>
      <xdr:rowOff>19050</xdr:rowOff>
    </xdr:from>
    <xdr:to>
      <xdr:col>1</xdr:col>
      <xdr:colOff>1628775</xdr:colOff>
      <xdr:row>20</xdr:row>
      <xdr:rowOff>723900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7610475"/>
          <a:ext cx="209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21</xdr:row>
      <xdr:rowOff>76200</xdr:rowOff>
    </xdr:from>
    <xdr:to>
      <xdr:col>1</xdr:col>
      <xdr:colOff>1571625</xdr:colOff>
      <xdr:row>22</xdr:row>
      <xdr:rowOff>628650</xdr:rowOff>
    </xdr:to>
    <xdr:pic>
      <xdr:nvPicPr>
        <xdr:cNvPr id="4" name="Рисунок 5" descr="Depresator 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8429625"/>
          <a:ext cx="409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12</xdr:row>
      <xdr:rowOff>114300</xdr:rowOff>
    </xdr:from>
    <xdr:to>
      <xdr:col>1</xdr:col>
      <xdr:colOff>1628775</xdr:colOff>
      <xdr:row>14</xdr:row>
      <xdr:rowOff>323850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1125" y="3867150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15</xdr:row>
      <xdr:rowOff>76200</xdr:rowOff>
    </xdr:from>
    <xdr:to>
      <xdr:col>1</xdr:col>
      <xdr:colOff>1666875</xdr:colOff>
      <xdr:row>16</xdr:row>
      <xdr:rowOff>371475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8775" y="4972050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17</xdr:row>
      <xdr:rowOff>266700</xdr:rowOff>
    </xdr:from>
    <xdr:to>
      <xdr:col>1</xdr:col>
      <xdr:colOff>1685925</xdr:colOff>
      <xdr:row>18</xdr:row>
      <xdr:rowOff>742950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6038850"/>
          <a:ext cx="933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9</xdr:row>
      <xdr:rowOff>57150</xdr:rowOff>
    </xdr:from>
    <xdr:to>
      <xdr:col>1</xdr:col>
      <xdr:colOff>1514475</xdr:colOff>
      <xdr:row>10</xdr:row>
      <xdr:rowOff>514350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2495550"/>
          <a:ext cx="504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0</xdr:col>
      <xdr:colOff>1771650</xdr:colOff>
      <xdr:row>0</xdr:row>
      <xdr:rowOff>704850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3</xdr:col>
      <xdr:colOff>561975</xdr:colOff>
      <xdr:row>0</xdr:row>
      <xdr:rowOff>733425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0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9525</xdr:rowOff>
    </xdr:from>
    <xdr:to>
      <xdr:col>5</xdr:col>
      <xdr:colOff>447675</xdr:colOff>
      <xdr:row>0</xdr:row>
      <xdr:rowOff>714375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952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2105025</xdr:colOff>
      <xdr:row>1</xdr:row>
      <xdr:rowOff>485775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847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romshina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romshina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romshina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romshina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promshina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5"/>
  <sheetViews>
    <sheetView tabSelected="1" zoomScale="78" zoomScaleNormal="78" zoomScalePageLayoutView="0" workbookViewId="0" topLeftCell="A1">
      <pane ySplit="4" topLeftCell="A17" activePane="bottomLeft" state="frozen"/>
      <selection pane="topLeft" activeCell="A1" sqref="A1"/>
      <selection pane="bottomLeft" activeCell="N20" sqref="N20"/>
    </sheetView>
  </sheetViews>
  <sheetFormatPr defaultColWidth="9.140625" defaultRowHeight="18" customHeight="1"/>
  <cols>
    <col min="1" max="1" width="7.28125" style="126" customWidth="1"/>
    <col min="2" max="2" width="28.8515625" style="33" bestFit="1" customWidth="1"/>
    <col min="3" max="3" width="41.00390625" style="32" customWidth="1"/>
    <col min="4" max="4" width="49.7109375" style="32" customWidth="1"/>
    <col min="5" max="5" width="9.57421875" style="33" customWidth="1"/>
    <col min="6" max="6" width="22.8515625" style="210" hidden="1" customWidth="1"/>
    <col min="7" max="7" width="13.8515625" style="35" customWidth="1"/>
    <col min="8" max="8" width="8.28125" style="175" hidden="1" customWidth="1"/>
    <col min="9" max="9" width="19.140625" style="210" hidden="1" customWidth="1"/>
    <col min="10" max="10" width="13.7109375" style="35" customWidth="1"/>
    <col min="11" max="11" width="10.140625" style="59" hidden="1" customWidth="1"/>
    <col min="12" max="12" width="14.00390625" style="226" customWidth="1"/>
    <col min="13" max="16384" width="9.140625" style="32" customWidth="1"/>
  </cols>
  <sheetData>
    <row r="1" spans="3:12" ht="34.5" customHeight="1" thickBot="1">
      <c r="C1" s="306" t="s">
        <v>379</v>
      </c>
      <c r="D1" s="34"/>
      <c r="K1" s="177"/>
      <c r="L1" s="223"/>
    </row>
    <row r="2" spans="3:12" ht="36" customHeight="1" thickBot="1">
      <c r="C2" s="307"/>
      <c r="D2"/>
      <c r="E2" s="36" t="s">
        <v>360</v>
      </c>
      <c r="G2" s="220">
        <v>29</v>
      </c>
      <c r="H2" s="176"/>
      <c r="I2" s="235"/>
      <c r="J2" s="83">
        <v>42506</v>
      </c>
      <c r="K2" s="177"/>
      <c r="L2" s="223"/>
    </row>
    <row r="3" spans="3:12" ht="20.25" customHeight="1" thickBot="1">
      <c r="C3" s="271" t="s">
        <v>370</v>
      </c>
      <c r="K3" s="177"/>
      <c r="L3" s="223"/>
    </row>
    <row r="4" spans="1:12" s="411" customFormat="1" ht="29.25" customHeight="1" thickBot="1">
      <c r="A4" s="403" t="s">
        <v>3</v>
      </c>
      <c r="B4" s="404" t="s">
        <v>2</v>
      </c>
      <c r="C4" s="405" t="s">
        <v>24</v>
      </c>
      <c r="D4" s="404" t="s">
        <v>25</v>
      </c>
      <c r="E4" s="405" t="s">
        <v>137</v>
      </c>
      <c r="F4" s="406" t="s">
        <v>136</v>
      </c>
      <c r="G4" s="407" t="s">
        <v>358</v>
      </c>
      <c r="H4" s="408" t="s">
        <v>359</v>
      </c>
      <c r="I4" s="406" t="s">
        <v>364</v>
      </c>
      <c r="J4" s="409" t="s">
        <v>361</v>
      </c>
      <c r="K4" s="410" t="s">
        <v>362</v>
      </c>
      <c r="L4" s="407" t="s">
        <v>363</v>
      </c>
    </row>
    <row r="5" spans="1:12" s="426" customFormat="1" ht="22.5" customHeight="1">
      <c r="A5" s="427" t="s">
        <v>383</v>
      </c>
      <c r="B5" s="428"/>
      <c r="C5" s="429"/>
      <c r="D5" s="430"/>
      <c r="E5" s="430"/>
      <c r="F5" s="431"/>
      <c r="G5" s="430"/>
      <c r="H5" s="432"/>
      <c r="I5" s="431"/>
      <c r="J5" s="430"/>
      <c r="K5" s="433"/>
      <c r="L5" s="433"/>
    </row>
    <row r="6" spans="1:12" ht="18" customHeight="1">
      <c r="A6" s="291">
        <v>1</v>
      </c>
      <c r="B6" s="279" t="s">
        <v>7</v>
      </c>
      <c r="C6" s="292" t="s">
        <v>48</v>
      </c>
      <c r="D6" s="286" t="s">
        <v>142</v>
      </c>
      <c r="E6" s="221" t="s">
        <v>70</v>
      </c>
      <c r="F6" s="212">
        <v>5.6</v>
      </c>
      <c r="G6" s="173">
        <f aca="true" t="shared" si="0" ref="G6:G23">F6*$G$2</f>
        <v>162.39999999999998</v>
      </c>
      <c r="H6" s="201">
        <f>G6/1</f>
        <v>162.39999999999998</v>
      </c>
      <c r="I6" s="212">
        <v>5.9</v>
      </c>
      <c r="J6" s="173">
        <f>I6*$G$2</f>
        <v>171.10000000000002</v>
      </c>
      <c r="K6" s="201">
        <f>J6/1</f>
        <v>171.10000000000002</v>
      </c>
      <c r="L6" s="224">
        <f>15000/G6</f>
        <v>92.36453201970444</v>
      </c>
    </row>
    <row r="7" spans="1:12" ht="18" customHeight="1">
      <c r="A7" s="291"/>
      <c r="B7" s="279"/>
      <c r="C7" s="292"/>
      <c r="D7" s="286"/>
      <c r="E7" s="221" t="s">
        <v>73</v>
      </c>
      <c r="F7" s="212">
        <v>26.9</v>
      </c>
      <c r="G7" s="173">
        <f t="shared" si="0"/>
        <v>780.0999999999999</v>
      </c>
      <c r="H7" s="201">
        <f>G7/5</f>
        <v>156.01999999999998</v>
      </c>
      <c r="I7" s="212">
        <v>28</v>
      </c>
      <c r="J7" s="173">
        <f aca="true" t="shared" si="1" ref="J7:J23">I7*$G$2</f>
        <v>812</v>
      </c>
      <c r="K7" s="201">
        <f>J7/5</f>
        <v>162.4</v>
      </c>
      <c r="L7" s="224">
        <v>20</v>
      </c>
    </row>
    <row r="8" spans="1:12" ht="18" customHeight="1">
      <c r="A8" s="291"/>
      <c r="B8" s="290"/>
      <c r="C8" s="292"/>
      <c r="D8" s="287"/>
      <c r="E8" s="221" t="s">
        <v>72</v>
      </c>
      <c r="F8" s="212">
        <v>1030</v>
      </c>
      <c r="G8" s="174">
        <f t="shared" si="0"/>
        <v>29870</v>
      </c>
      <c r="H8" s="200">
        <f>G8/208</f>
        <v>143.60576923076923</v>
      </c>
      <c r="I8" s="212">
        <v>1096</v>
      </c>
      <c r="J8" s="173">
        <f t="shared" si="1"/>
        <v>31784</v>
      </c>
      <c r="K8" s="200">
        <f>J8/208</f>
        <v>152.80769230769232</v>
      </c>
      <c r="L8" s="224">
        <v>2</v>
      </c>
    </row>
    <row r="9" spans="1:12" ht="18" customHeight="1">
      <c r="A9" s="291">
        <v>2</v>
      </c>
      <c r="B9" s="279" t="s">
        <v>8</v>
      </c>
      <c r="C9" s="292" t="s">
        <v>9</v>
      </c>
      <c r="D9" s="286" t="s">
        <v>143</v>
      </c>
      <c r="E9" s="221" t="s">
        <v>70</v>
      </c>
      <c r="F9" s="212">
        <v>4.7</v>
      </c>
      <c r="G9" s="174">
        <f t="shared" si="0"/>
        <v>136.3</v>
      </c>
      <c r="H9" s="201">
        <f>G9/1</f>
        <v>136.3</v>
      </c>
      <c r="I9" s="212">
        <v>5.1</v>
      </c>
      <c r="J9" s="173">
        <f t="shared" si="1"/>
        <v>147.89999999999998</v>
      </c>
      <c r="K9" s="201">
        <f>J9/1</f>
        <v>147.89999999999998</v>
      </c>
      <c r="L9" s="224">
        <v>100</v>
      </c>
    </row>
    <row r="10" spans="1:12" ht="18" customHeight="1">
      <c r="A10" s="291"/>
      <c r="B10" s="279"/>
      <c r="C10" s="292"/>
      <c r="D10" s="286"/>
      <c r="E10" s="221" t="s">
        <v>73</v>
      </c>
      <c r="F10" s="212">
        <v>21.2</v>
      </c>
      <c r="G10" s="174">
        <f t="shared" si="0"/>
        <v>614.8</v>
      </c>
      <c r="H10" s="201">
        <f>G10/5</f>
        <v>122.96</v>
      </c>
      <c r="I10" s="212">
        <v>23.15</v>
      </c>
      <c r="J10" s="173">
        <f t="shared" si="1"/>
        <v>671.3499999999999</v>
      </c>
      <c r="K10" s="201">
        <f>J10/5</f>
        <v>134.26999999999998</v>
      </c>
      <c r="L10" s="224">
        <v>20</v>
      </c>
    </row>
    <row r="11" spans="1:12" ht="18" customHeight="1">
      <c r="A11" s="291"/>
      <c r="B11" s="290"/>
      <c r="C11" s="292"/>
      <c r="D11" s="286"/>
      <c r="E11" s="221" t="s">
        <v>72</v>
      </c>
      <c r="F11" s="212">
        <v>730.5</v>
      </c>
      <c r="G11" s="174">
        <f t="shared" si="0"/>
        <v>21184.5</v>
      </c>
      <c r="H11" s="200">
        <f>G11/208</f>
        <v>101.8485576923077</v>
      </c>
      <c r="I11" s="212">
        <v>794</v>
      </c>
      <c r="J11" s="173">
        <f t="shared" si="1"/>
        <v>23026</v>
      </c>
      <c r="K11" s="200">
        <f>J11/208</f>
        <v>110.70192307692308</v>
      </c>
      <c r="L11" s="224">
        <v>2</v>
      </c>
    </row>
    <row r="12" spans="1:12" ht="18" customHeight="1">
      <c r="A12" s="291">
        <v>3</v>
      </c>
      <c r="B12" s="279" t="s">
        <v>6</v>
      </c>
      <c r="C12" s="292" t="s">
        <v>9</v>
      </c>
      <c r="D12" s="286" t="s">
        <v>144</v>
      </c>
      <c r="E12" s="221" t="s">
        <v>70</v>
      </c>
      <c r="F12" s="212">
        <v>4.3</v>
      </c>
      <c r="G12" s="174">
        <f t="shared" si="0"/>
        <v>124.69999999999999</v>
      </c>
      <c r="H12" s="201">
        <f>G12/1</f>
        <v>124.69999999999999</v>
      </c>
      <c r="I12" s="212">
        <v>4.74</v>
      </c>
      <c r="J12" s="173">
        <f t="shared" si="1"/>
        <v>137.46</v>
      </c>
      <c r="K12" s="201">
        <f>J12/1</f>
        <v>137.46</v>
      </c>
      <c r="L12" s="224">
        <v>100</v>
      </c>
    </row>
    <row r="13" spans="1:12" ht="18" customHeight="1">
      <c r="A13" s="291"/>
      <c r="B13" s="290"/>
      <c r="C13" s="292"/>
      <c r="D13" s="286"/>
      <c r="E13" s="221" t="s">
        <v>73</v>
      </c>
      <c r="F13" s="212">
        <v>19.5</v>
      </c>
      <c r="G13" s="174">
        <f t="shared" si="0"/>
        <v>565.5</v>
      </c>
      <c r="H13" s="201">
        <f>G13/5</f>
        <v>113.1</v>
      </c>
      <c r="I13" s="212">
        <v>21.24</v>
      </c>
      <c r="J13" s="173">
        <f t="shared" si="1"/>
        <v>615.9599999999999</v>
      </c>
      <c r="K13" s="201">
        <f>J13/5</f>
        <v>123.19199999999998</v>
      </c>
      <c r="L13" s="224">
        <v>20</v>
      </c>
    </row>
    <row r="14" spans="1:12" ht="18" customHeight="1">
      <c r="A14" s="291"/>
      <c r="B14" s="290"/>
      <c r="C14" s="292"/>
      <c r="D14" s="286"/>
      <c r="E14" s="221" t="s">
        <v>72</v>
      </c>
      <c r="F14" s="212">
        <v>699</v>
      </c>
      <c r="G14" s="174">
        <f t="shared" si="0"/>
        <v>20271</v>
      </c>
      <c r="H14" s="200">
        <f>G14/208</f>
        <v>97.45673076923077</v>
      </c>
      <c r="I14" s="212">
        <v>758.7</v>
      </c>
      <c r="J14" s="173">
        <f t="shared" si="1"/>
        <v>22002.300000000003</v>
      </c>
      <c r="K14" s="200">
        <f>J14/208</f>
        <v>105.78028846153848</v>
      </c>
      <c r="L14" s="224">
        <v>2</v>
      </c>
    </row>
    <row r="15" spans="1:12" ht="18" customHeight="1">
      <c r="A15" s="291">
        <v>4</v>
      </c>
      <c r="B15" s="279" t="s">
        <v>43</v>
      </c>
      <c r="C15" s="292" t="s">
        <v>47</v>
      </c>
      <c r="D15" s="286" t="s">
        <v>145</v>
      </c>
      <c r="E15" s="221" t="s">
        <v>70</v>
      </c>
      <c r="F15" s="212">
        <v>4.5</v>
      </c>
      <c r="G15" s="174">
        <f t="shared" si="0"/>
        <v>130.5</v>
      </c>
      <c r="H15" s="201">
        <f>G15/1</f>
        <v>130.5</v>
      </c>
      <c r="I15" s="212">
        <v>4.88</v>
      </c>
      <c r="J15" s="173">
        <f t="shared" si="1"/>
        <v>141.52</v>
      </c>
      <c r="K15" s="201">
        <f>J15/1</f>
        <v>141.52</v>
      </c>
      <c r="L15" s="224">
        <v>100</v>
      </c>
    </row>
    <row r="16" spans="1:12" ht="18" customHeight="1">
      <c r="A16" s="291"/>
      <c r="B16" s="290"/>
      <c r="C16" s="292"/>
      <c r="D16" s="286"/>
      <c r="E16" s="221" t="s">
        <v>73</v>
      </c>
      <c r="F16" s="212">
        <v>20.3</v>
      </c>
      <c r="G16" s="174">
        <f t="shared" si="0"/>
        <v>588.7</v>
      </c>
      <c r="H16" s="201">
        <f>G16/5</f>
        <v>117.74000000000001</v>
      </c>
      <c r="I16" s="212">
        <v>22.1</v>
      </c>
      <c r="J16" s="173">
        <f t="shared" si="1"/>
        <v>640.9000000000001</v>
      </c>
      <c r="K16" s="201">
        <f>J16/5</f>
        <v>128.18</v>
      </c>
      <c r="L16" s="224">
        <v>20</v>
      </c>
    </row>
    <row r="17" spans="1:12" ht="18" customHeight="1">
      <c r="A17" s="291"/>
      <c r="B17" s="290"/>
      <c r="C17" s="292"/>
      <c r="D17" s="286"/>
      <c r="E17" s="221" t="s">
        <v>72</v>
      </c>
      <c r="F17" s="212">
        <v>690</v>
      </c>
      <c r="G17" s="174">
        <f t="shared" si="0"/>
        <v>20010</v>
      </c>
      <c r="H17" s="200">
        <f>G17/208</f>
        <v>96.20192307692308</v>
      </c>
      <c r="I17" s="212">
        <v>749</v>
      </c>
      <c r="J17" s="173">
        <f t="shared" si="1"/>
        <v>21721</v>
      </c>
      <c r="K17" s="200">
        <f>J17/208</f>
        <v>104.42788461538461</v>
      </c>
      <c r="L17" s="224">
        <v>2</v>
      </c>
    </row>
    <row r="18" spans="1:12" ht="18" customHeight="1">
      <c r="A18" s="291">
        <v>5</v>
      </c>
      <c r="B18" s="279" t="s">
        <v>5</v>
      </c>
      <c r="C18" s="292" t="s">
        <v>10</v>
      </c>
      <c r="D18" s="286" t="s">
        <v>146</v>
      </c>
      <c r="E18" s="221" t="s">
        <v>70</v>
      </c>
      <c r="F18" s="212">
        <v>3.8</v>
      </c>
      <c r="G18" s="174">
        <f t="shared" si="0"/>
        <v>110.19999999999999</v>
      </c>
      <c r="H18" s="201">
        <f>G18/1</f>
        <v>110.19999999999999</v>
      </c>
      <c r="I18" s="212">
        <v>4.07</v>
      </c>
      <c r="J18" s="173">
        <f t="shared" si="1"/>
        <v>118.03</v>
      </c>
      <c r="K18" s="201">
        <f>J18/1</f>
        <v>118.03</v>
      </c>
      <c r="L18" s="224">
        <v>100</v>
      </c>
    </row>
    <row r="19" spans="1:12" ht="18" customHeight="1">
      <c r="A19" s="291"/>
      <c r="B19" s="290"/>
      <c r="C19" s="304"/>
      <c r="D19" s="286"/>
      <c r="E19" s="221" t="s">
        <v>73</v>
      </c>
      <c r="F19" s="212">
        <v>17.4</v>
      </c>
      <c r="G19" s="174">
        <f t="shared" si="0"/>
        <v>504.59999999999997</v>
      </c>
      <c r="H19" s="201">
        <f>G19/5</f>
        <v>100.91999999999999</v>
      </c>
      <c r="I19" s="212">
        <v>17.95</v>
      </c>
      <c r="J19" s="173">
        <f t="shared" si="1"/>
        <v>520.55</v>
      </c>
      <c r="K19" s="201">
        <f>J19/5</f>
        <v>104.10999999999999</v>
      </c>
      <c r="L19" s="224">
        <v>20</v>
      </c>
    </row>
    <row r="20" spans="1:12" ht="18" customHeight="1">
      <c r="A20" s="291"/>
      <c r="B20" s="290"/>
      <c r="C20" s="304"/>
      <c r="D20" s="286"/>
      <c r="E20" s="221" t="s">
        <v>71</v>
      </c>
      <c r="F20" s="212">
        <v>58</v>
      </c>
      <c r="G20" s="174">
        <f t="shared" si="0"/>
        <v>1682</v>
      </c>
      <c r="H20" s="200">
        <f>G20/20</f>
        <v>84.1</v>
      </c>
      <c r="I20" s="212">
        <v>62.75</v>
      </c>
      <c r="J20" s="173">
        <f t="shared" si="1"/>
        <v>1819.75</v>
      </c>
      <c r="K20" s="200">
        <f>J20/20</f>
        <v>90.9875</v>
      </c>
      <c r="L20" s="224">
        <v>8</v>
      </c>
    </row>
    <row r="21" spans="1:12" ht="18" customHeight="1">
      <c r="A21" s="291"/>
      <c r="B21" s="290"/>
      <c r="C21" s="304"/>
      <c r="D21" s="286"/>
      <c r="E21" s="221" t="s">
        <v>72</v>
      </c>
      <c r="F21" s="212">
        <v>569</v>
      </c>
      <c r="G21" s="174">
        <f t="shared" si="0"/>
        <v>16501</v>
      </c>
      <c r="H21" s="200">
        <f>G21/208</f>
        <v>79.33173076923077</v>
      </c>
      <c r="I21" s="212">
        <v>591.8</v>
      </c>
      <c r="J21" s="173">
        <f t="shared" si="1"/>
        <v>17162.199999999997</v>
      </c>
      <c r="K21" s="200">
        <f>J21/208</f>
        <v>82.51057692307691</v>
      </c>
      <c r="L21" s="224">
        <v>2</v>
      </c>
    </row>
    <row r="22" spans="1:12" ht="18" customHeight="1">
      <c r="A22" s="291">
        <v>6</v>
      </c>
      <c r="B22" s="279" t="s">
        <v>44</v>
      </c>
      <c r="C22" s="292" t="s">
        <v>11</v>
      </c>
      <c r="D22" s="286" t="s">
        <v>27</v>
      </c>
      <c r="E22" s="221" t="s">
        <v>70</v>
      </c>
      <c r="F22" s="212">
        <v>3.8</v>
      </c>
      <c r="G22" s="174">
        <f t="shared" si="0"/>
        <v>110.19999999999999</v>
      </c>
      <c r="H22" s="201">
        <f>G22/1</f>
        <v>110.19999999999999</v>
      </c>
      <c r="I22" s="212">
        <v>4.16</v>
      </c>
      <c r="J22" s="173">
        <f t="shared" si="1"/>
        <v>120.64</v>
      </c>
      <c r="K22" s="201">
        <f>J22/1</f>
        <v>120.64</v>
      </c>
      <c r="L22" s="224">
        <v>100</v>
      </c>
    </row>
    <row r="23" spans="1:12" ht="18" customHeight="1">
      <c r="A23" s="291"/>
      <c r="B23" s="290"/>
      <c r="C23" s="292"/>
      <c r="D23" s="286"/>
      <c r="E23" s="221" t="s">
        <v>73</v>
      </c>
      <c r="F23" s="212">
        <v>17.4</v>
      </c>
      <c r="G23" s="174">
        <f t="shared" si="0"/>
        <v>504.59999999999997</v>
      </c>
      <c r="H23" s="201">
        <f>G23/5</f>
        <v>100.91999999999999</v>
      </c>
      <c r="I23" s="212">
        <v>18.55</v>
      </c>
      <c r="J23" s="173">
        <f t="shared" si="1"/>
        <v>537.95</v>
      </c>
      <c r="K23" s="201">
        <f>J23/5</f>
        <v>107.59</v>
      </c>
      <c r="L23" s="224">
        <v>20</v>
      </c>
    </row>
    <row r="24" spans="1:14" s="426" customFormat="1" ht="22.5" customHeight="1">
      <c r="A24" s="419" t="s">
        <v>384</v>
      </c>
      <c r="B24" s="419"/>
      <c r="C24" s="420"/>
      <c r="D24" s="421"/>
      <c r="E24" s="421"/>
      <c r="F24" s="422"/>
      <c r="G24" s="423"/>
      <c r="H24" s="424"/>
      <c r="I24" s="422"/>
      <c r="J24" s="425"/>
      <c r="K24" s="421"/>
      <c r="L24" s="421"/>
      <c r="N24" s="35"/>
    </row>
    <row r="25" spans="1:12" ht="42.75" customHeight="1">
      <c r="A25" s="169">
        <v>7</v>
      </c>
      <c r="B25" s="171" t="s">
        <v>32</v>
      </c>
      <c r="C25" s="227" t="s">
        <v>13</v>
      </c>
      <c r="D25" s="188" t="s">
        <v>147</v>
      </c>
      <c r="E25" s="221" t="s">
        <v>72</v>
      </c>
      <c r="F25" s="213">
        <v>1080</v>
      </c>
      <c r="G25" s="173">
        <f aca="true" t="shared" si="2" ref="G25:G34">F25*$G$2</f>
        <v>31320</v>
      </c>
      <c r="H25" s="200">
        <f>G25/208</f>
        <v>150.57692307692307</v>
      </c>
      <c r="I25" s="212">
        <v>1127.6</v>
      </c>
      <c r="J25" s="173">
        <f aca="true" t="shared" si="3" ref="J25:J34">I25*$G$2</f>
        <v>32700.399999999998</v>
      </c>
      <c r="K25" s="200">
        <f>J25/208</f>
        <v>157.21346153846153</v>
      </c>
      <c r="L25" s="236">
        <v>2</v>
      </c>
    </row>
    <row r="26" spans="1:12" ht="24.75" customHeight="1">
      <c r="A26" s="291">
        <v>8</v>
      </c>
      <c r="B26" s="279" t="s">
        <v>33</v>
      </c>
      <c r="C26" s="292" t="s">
        <v>12</v>
      </c>
      <c r="D26" s="287" t="s">
        <v>148</v>
      </c>
      <c r="E26" s="221" t="s">
        <v>71</v>
      </c>
      <c r="F26" s="213">
        <v>65.8</v>
      </c>
      <c r="G26" s="173">
        <f t="shared" si="2"/>
        <v>1908.1999999999998</v>
      </c>
      <c r="H26" s="200">
        <f>G26/20</f>
        <v>95.41</v>
      </c>
      <c r="I26" s="212">
        <v>71.4</v>
      </c>
      <c r="J26" s="173">
        <f t="shared" si="3"/>
        <v>2070.6000000000004</v>
      </c>
      <c r="K26" s="200">
        <f>J26/20</f>
        <v>103.53000000000002</v>
      </c>
      <c r="L26" s="224">
        <v>8</v>
      </c>
    </row>
    <row r="27" spans="1:12" ht="24.75" customHeight="1">
      <c r="A27" s="291"/>
      <c r="B27" s="290"/>
      <c r="C27" s="292"/>
      <c r="D27" s="286"/>
      <c r="E27" s="221" t="s">
        <v>72</v>
      </c>
      <c r="F27" s="213">
        <v>650</v>
      </c>
      <c r="G27" s="173">
        <f t="shared" si="2"/>
        <v>18850</v>
      </c>
      <c r="H27" s="200">
        <f>G27/208</f>
        <v>90.625</v>
      </c>
      <c r="I27" s="212">
        <v>685</v>
      </c>
      <c r="J27" s="173">
        <f t="shared" si="3"/>
        <v>19865</v>
      </c>
      <c r="K27" s="200">
        <f>J27/208</f>
        <v>95.5048076923077</v>
      </c>
      <c r="L27" s="236">
        <v>2</v>
      </c>
    </row>
    <row r="28" spans="1:12" ht="25.5" customHeight="1">
      <c r="A28" s="291">
        <v>9</v>
      </c>
      <c r="B28" s="279" t="s">
        <v>34</v>
      </c>
      <c r="C28" s="285" t="s">
        <v>1</v>
      </c>
      <c r="D28" s="287" t="s">
        <v>149</v>
      </c>
      <c r="E28" s="221" t="s">
        <v>71</v>
      </c>
      <c r="F28" s="213">
        <v>66.6</v>
      </c>
      <c r="G28" s="173">
        <f t="shared" si="2"/>
        <v>1931.3999999999999</v>
      </c>
      <c r="H28" s="200">
        <f>G28/20</f>
        <v>96.57</v>
      </c>
      <c r="I28" s="212">
        <v>72.3</v>
      </c>
      <c r="J28" s="173">
        <f t="shared" si="3"/>
        <v>2096.7</v>
      </c>
      <c r="K28" s="200">
        <f>J28/20</f>
        <v>104.835</v>
      </c>
      <c r="L28" s="224">
        <v>8</v>
      </c>
    </row>
    <row r="29" spans="1:12" ht="25.5" customHeight="1">
      <c r="A29" s="291"/>
      <c r="B29" s="290"/>
      <c r="C29" s="285"/>
      <c r="D29" s="286"/>
      <c r="E29" s="221" t="s">
        <v>72</v>
      </c>
      <c r="F29" s="213">
        <v>658.4</v>
      </c>
      <c r="G29" s="173">
        <f t="shared" si="2"/>
        <v>19093.6</v>
      </c>
      <c r="H29" s="200">
        <f>G29/208</f>
        <v>91.79615384615384</v>
      </c>
      <c r="I29" s="212">
        <v>691</v>
      </c>
      <c r="J29" s="173">
        <f t="shared" si="3"/>
        <v>20039</v>
      </c>
      <c r="K29" s="200">
        <f>J29/208</f>
        <v>96.34134615384616</v>
      </c>
      <c r="L29" s="236">
        <v>2</v>
      </c>
    </row>
    <row r="30" spans="1:12" ht="105.75" customHeight="1">
      <c r="A30" s="169">
        <v>10</v>
      </c>
      <c r="B30" s="172" t="s">
        <v>35</v>
      </c>
      <c r="C30" s="228" t="s">
        <v>36</v>
      </c>
      <c r="D30" s="188" t="s">
        <v>150</v>
      </c>
      <c r="E30" s="221" t="s">
        <v>72</v>
      </c>
      <c r="F30" s="213">
        <v>642</v>
      </c>
      <c r="G30" s="173">
        <f t="shared" si="2"/>
        <v>18618</v>
      </c>
      <c r="H30" s="200">
        <f>G30/208</f>
        <v>89.50961538461539</v>
      </c>
      <c r="I30" s="212">
        <v>687</v>
      </c>
      <c r="J30" s="173">
        <f t="shared" si="3"/>
        <v>19923</v>
      </c>
      <c r="K30" s="200">
        <f>J30/208</f>
        <v>95.78365384615384</v>
      </c>
      <c r="L30" s="236">
        <v>2</v>
      </c>
    </row>
    <row r="31" spans="1:12" ht="27" customHeight="1">
      <c r="A31" s="291">
        <v>11</v>
      </c>
      <c r="B31" s="279" t="s">
        <v>37</v>
      </c>
      <c r="C31" s="285" t="s">
        <v>16</v>
      </c>
      <c r="D31" s="286" t="s">
        <v>151</v>
      </c>
      <c r="E31" s="221" t="s">
        <v>71</v>
      </c>
      <c r="F31" s="213">
        <v>62</v>
      </c>
      <c r="G31" s="173">
        <f t="shared" si="2"/>
        <v>1798</v>
      </c>
      <c r="H31" s="200">
        <f>G31/20</f>
        <v>89.9</v>
      </c>
      <c r="I31" s="212">
        <v>64.5</v>
      </c>
      <c r="J31" s="173">
        <f t="shared" si="3"/>
        <v>1870.5</v>
      </c>
      <c r="K31" s="200">
        <f>J31/20</f>
        <v>93.525</v>
      </c>
      <c r="L31" s="224">
        <v>8</v>
      </c>
    </row>
    <row r="32" spans="1:12" ht="27" customHeight="1">
      <c r="A32" s="291"/>
      <c r="B32" s="290"/>
      <c r="C32" s="285"/>
      <c r="D32" s="286"/>
      <c r="E32" s="221" t="s">
        <v>72</v>
      </c>
      <c r="F32" s="213">
        <v>618</v>
      </c>
      <c r="G32" s="173">
        <f t="shared" si="2"/>
        <v>17922</v>
      </c>
      <c r="H32" s="200">
        <f>G32/208</f>
        <v>86.16346153846153</v>
      </c>
      <c r="I32" s="212">
        <v>641.2</v>
      </c>
      <c r="J32" s="173">
        <f t="shared" si="3"/>
        <v>18594.800000000003</v>
      </c>
      <c r="K32" s="200">
        <f>J32/208</f>
        <v>89.39807692307694</v>
      </c>
      <c r="L32" s="236">
        <v>2</v>
      </c>
    </row>
    <row r="33" spans="1:12" ht="30" customHeight="1">
      <c r="A33" s="291">
        <v>12</v>
      </c>
      <c r="B33" s="289" t="s">
        <v>38</v>
      </c>
      <c r="C33" s="285" t="s">
        <v>17</v>
      </c>
      <c r="D33" s="287" t="s">
        <v>152</v>
      </c>
      <c r="E33" s="221" t="s">
        <v>71</v>
      </c>
      <c r="F33" s="213">
        <v>55.8</v>
      </c>
      <c r="G33" s="173">
        <f t="shared" si="2"/>
        <v>1618.1999999999998</v>
      </c>
      <c r="H33" s="200">
        <f>G33/20</f>
        <v>80.91</v>
      </c>
      <c r="I33" s="212">
        <v>56.8</v>
      </c>
      <c r="J33" s="173">
        <f t="shared" si="3"/>
        <v>1647.1999999999998</v>
      </c>
      <c r="K33" s="200">
        <f>J33/20</f>
        <v>82.35999999999999</v>
      </c>
      <c r="L33" s="224">
        <v>8</v>
      </c>
    </row>
    <row r="34" spans="1:12" ht="30" customHeight="1">
      <c r="A34" s="291"/>
      <c r="B34" s="290"/>
      <c r="C34" s="285"/>
      <c r="D34" s="286"/>
      <c r="E34" s="221" t="s">
        <v>72</v>
      </c>
      <c r="F34" s="213">
        <v>545.8</v>
      </c>
      <c r="G34" s="173">
        <f t="shared" si="2"/>
        <v>15828.199999999999</v>
      </c>
      <c r="H34" s="200">
        <f>G34/208</f>
        <v>76.09711538461538</v>
      </c>
      <c r="I34" s="212">
        <v>552.9</v>
      </c>
      <c r="J34" s="173">
        <f t="shared" si="3"/>
        <v>16034.099999999999</v>
      </c>
      <c r="K34" s="200">
        <f>J34/208</f>
        <v>77.08701923076923</v>
      </c>
      <c r="L34" s="236">
        <v>2</v>
      </c>
    </row>
    <row r="35" spans="1:12" s="418" customFormat="1" ht="22.5" customHeight="1">
      <c r="A35" s="412" t="s">
        <v>385</v>
      </c>
      <c r="B35" s="412"/>
      <c r="C35" s="413"/>
      <c r="D35" s="414"/>
      <c r="E35" s="414"/>
      <c r="F35" s="415"/>
      <c r="G35" s="416"/>
      <c r="H35" s="417"/>
      <c r="I35" s="415"/>
      <c r="J35" s="414"/>
      <c r="K35" s="414"/>
      <c r="L35" s="414"/>
    </row>
    <row r="36" spans="1:12" ht="27" customHeight="1">
      <c r="A36" s="291">
        <v>13</v>
      </c>
      <c r="B36" s="282" t="s">
        <v>14</v>
      </c>
      <c r="C36" s="292" t="s">
        <v>15</v>
      </c>
      <c r="D36" s="287" t="s">
        <v>153</v>
      </c>
      <c r="E36" s="221" t="s">
        <v>71</v>
      </c>
      <c r="F36" s="212">
        <v>64</v>
      </c>
      <c r="G36" s="173">
        <f aca="true" t="shared" si="4" ref="G36:G43">F36*$G$2</f>
        <v>1856</v>
      </c>
      <c r="H36" s="200">
        <f>G36/20</f>
        <v>92.8</v>
      </c>
      <c r="I36" s="212">
        <v>70.4</v>
      </c>
      <c r="J36" s="173">
        <f aca="true" t="shared" si="5" ref="J36:J43">I36*$G$2</f>
        <v>2041.6000000000001</v>
      </c>
      <c r="K36" s="200">
        <f>J36/20</f>
        <v>102.08000000000001</v>
      </c>
      <c r="L36" s="224">
        <v>8</v>
      </c>
    </row>
    <row r="37" spans="1:12" ht="27" customHeight="1">
      <c r="A37" s="291"/>
      <c r="B37" s="295"/>
      <c r="C37" s="292"/>
      <c r="D37" s="286"/>
      <c r="E37" s="221" t="s">
        <v>72</v>
      </c>
      <c r="F37" s="212">
        <v>632.4</v>
      </c>
      <c r="G37" s="173">
        <f t="shared" si="4"/>
        <v>18339.6</v>
      </c>
      <c r="H37" s="200">
        <f>G37/208</f>
        <v>88.17115384615384</v>
      </c>
      <c r="I37" s="212">
        <v>679.35</v>
      </c>
      <c r="J37" s="173">
        <f t="shared" si="5"/>
        <v>19701.15</v>
      </c>
      <c r="K37" s="200">
        <f>J37/208</f>
        <v>94.71706730769232</v>
      </c>
      <c r="L37" s="236">
        <v>2</v>
      </c>
    </row>
    <row r="38" spans="1:12" ht="16.5" customHeight="1">
      <c r="A38" s="291">
        <v>14</v>
      </c>
      <c r="B38" s="282" t="s">
        <v>39</v>
      </c>
      <c r="C38" s="292" t="s">
        <v>18</v>
      </c>
      <c r="D38" s="287" t="s">
        <v>154</v>
      </c>
      <c r="E38" s="221" t="s">
        <v>71</v>
      </c>
      <c r="F38" s="212">
        <v>70.8</v>
      </c>
      <c r="G38" s="173">
        <f t="shared" si="4"/>
        <v>2053.2</v>
      </c>
      <c r="H38" s="200">
        <f>G38/20</f>
        <v>102.66</v>
      </c>
      <c r="I38" s="212">
        <v>77.88000000000001</v>
      </c>
      <c r="J38" s="173">
        <f t="shared" si="5"/>
        <v>2258.5200000000004</v>
      </c>
      <c r="K38" s="200">
        <f>J38/20</f>
        <v>112.92600000000002</v>
      </c>
      <c r="L38" s="224">
        <v>8</v>
      </c>
    </row>
    <row r="39" spans="1:12" ht="16.5" customHeight="1">
      <c r="A39" s="291"/>
      <c r="B39" s="305"/>
      <c r="C39" s="292"/>
      <c r="D39" s="287"/>
      <c r="E39" s="221" t="s">
        <v>72</v>
      </c>
      <c r="F39" s="212">
        <v>675</v>
      </c>
      <c r="G39" s="173">
        <f t="shared" si="4"/>
        <v>19575</v>
      </c>
      <c r="H39" s="200">
        <f>G39/208</f>
        <v>94.11057692307692</v>
      </c>
      <c r="I39" s="212">
        <v>708.75</v>
      </c>
      <c r="J39" s="173">
        <f t="shared" si="5"/>
        <v>20553.75</v>
      </c>
      <c r="K39" s="200">
        <f>J39/208</f>
        <v>98.81610576923077</v>
      </c>
      <c r="L39" s="236">
        <v>2</v>
      </c>
    </row>
    <row r="40" spans="1:12" ht="16.5" customHeight="1">
      <c r="A40" s="291"/>
      <c r="B40" s="282" t="s">
        <v>40</v>
      </c>
      <c r="C40" s="292"/>
      <c r="D40" s="287"/>
      <c r="E40" s="221" t="s">
        <v>71</v>
      </c>
      <c r="F40" s="212">
        <v>73.5</v>
      </c>
      <c r="G40" s="173">
        <f t="shared" si="4"/>
        <v>2131.5</v>
      </c>
      <c r="H40" s="200">
        <f>G40/20</f>
        <v>106.575</v>
      </c>
      <c r="I40" s="212">
        <v>80.85000000000001</v>
      </c>
      <c r="J40" s="173">
        <f t="shared" si="5"/>
        <v>2344.65</v>
      </c>
      <c r="K40" s="200">
        <f>J40/20</f>
        <v>117.2325</v>
      </c>
      <c r="L40" s="224">
        <v>8</v>
      </c>
    </row>
    <row r="41" spans="1:12" ht="16.5" customHeight="1">
      <c r="A41" s="291"/>
      <c r="B41" s="305"/>
      <c r="C41" s="292"/>
      <c r="D41" s="287"/>
      <c r="E41" s="221" t="s">
        <v>72</v>
      </c>
      <c r="F41" s="212">
        <v>685</v>
      </c>
      <c r="G41" s="173">
        <f t="shared" si="4"/>
        <v>19865</v>
      </c>
      <c r="H41" s="200">
        <f>G41/208</f>
        <v>95.5048076923077</v>
      </c>
      <c r="I41" s="212">
        <v>719.25</v>
      </c>
      <c r="J41" s="173">
        <f t="shared" si="5"/>
        <v>20858.25</v>
      </c>
      <c r="K41" s="200">
        <f>J41/208</f>
        <v>100.28004807692308</v>
      </c>
      <c r="L41" s="236">
        <v>2</v>
      </c>
    </row>
    <row r="42" spans="1:12" ht="36" customHeight="1">
      <c r="A42" s="291">
        <v>15</v>
      </c>
      <c r="B42" s="282" t="s">
        <v>41</v>
      </c>
      <c r="C42" s="292" t="s">
        <v>19</v>
      </c>
      <c r="D42" s="287" t="s">
        <v>155</v>
      </c>
      <c r="E42" s="221" t="s">
        <v>71</v>
      </c>
      <c r="F42" s="212">
        <v>67</v>
      </c>
      <c r="G42" s="173">
        <f t="shared" si="4"/>
        <v>1943</v>
      </c>
      <c r="H42" s="200">
        <f>G42/20</f>
        <v>97.15</v>
      </c>
      <c r="I42" s="212">
        <v>73.70000000000002</v>
      </c>
      <c r="J42" s="173">
        <f t="shared" si="5"/>
        <v>2137.3000000000006</v>
      </c>
      <c r="K42" s="200">
        <f>J42/20</f>
        <v>106.86500000000004</v>
      </c>
      <c r="L42" s="224">
        <v>8</v>
      </c>
    </row>
    <row r="43" spans="1:12" ht="36" customHeight="1">
      <c r="A43" s="291"/>
      <c r="B43" s="283"/>
      <c r="C43" s="292"/>
      <c r="D43" s="287"/>
      <c r="E43" s="221" t="s">
        <v>72</v>
      </c>
      <c r="F43" s="212">
        <v>665</v>
      </c>
      <c r="G43" s="173">
        <f t="shared" si="4"/>
        <v>19285</v>
      </c>
      <c r="H43" s="200">
        <f>G43/208</f>
        <v>92.71634615384616</v>
      </c>
      <c r="I43" s="212">
        <v>698.2500000000001</v>
      </c>
      <c r="J43" s="173">
        <f t="shared" si="5"/>
        <v>20249.250000000004</v>
      </c>
      <c r="K43" s="200">
        <f>J43/208</f>
        <v>97.35216346153848</v>
      </c>
      <c r="L43" s="236">
        <v>2</v>
      </c>
    </row>
    <row r="44" spans="1:12" s="37" customFormat="1" ht="22.5" customHeight="1">
      <c r="A44" s="434" t="s">
        <v>386</v>
      </c>
      <c r="B44" s="178"/>
      <c r="C44" s="229"/>
      <c r="D44" s="189"/>
      <c r="E44" s="189"/>
      <c r="F44" s="214"/>
      <c r="G44" s="202"/>
      <c r="H44" s="190"/>
      <c r="I44" s="214"/>
      <c r="J44" s="207"/>
      <c r="K44" s="189"/>
      <c r="L44" s="189"/>
    </row>
    <row r="45" spans="1:12" ht="19.5" customHeight="1">
      <c r="A45" s="291">
        <v>16</v>
      </c>
      <c r="B45" s="282" t="s">
        <v>45</v>
      </c>
      <c r="C45" s="292" t="s">
        <v>20</v>
      </c>
      <c r="D45" s="287" t="s">
        <v>156</v>
      </c>
      <c r="E45" s="221" t="s">
        <v>70</v>
      </c>
      <c r="F45" s="213">
        <v>4.6</v>
      </c>
      <c r="G45" s="173">
        <f>F45*$G$2</f>
        <v>133.39999999999998</v>
      </c>
      <c r="H45" s="201">
        <f>G45</f>
        <v>133.39999999999998</v>
      </c>
      <c r="I45" s="213">
        <v>5</v>
      </c>
      <c r="J45" s="173">
        <f>I45*$G$2</f>
        <v>145</v>
      </c>
      <c r="K45" s="201">
        <f>J45/1</f>
        <v>145</v>
      </c>
      <c r="L45" s="224">
        <v>100</v>
      </c>
    </row>
    <row r="46" spans="1:12" ht="19.5" customHeight="1">
      <c r="A46" s="291"/>
      <c r="B46" s="283"/>
      <c r="C46" s="292"/>
      <c r="D46" s="287"/>
      <c r="E46" s="221" t="s">
        <v>71</v>
      </c>
      <c r="F46" s="213">
        <v>68.6</v>
      </c>
      <c r="G46" s="173">
        <f>F46*$G$2</f>
        <v>1989.3999999999999</v>
      </c>
      <c r="H46" s="200">
        <f>G46/20</f>
        <v>99.47</v>
      </c>
      <c r="I46" s="213">
        <v>74.5</v>
      </c>
      <c r="J46" s="173">
        <f>I46*$G$2</f>
        <v>2160.5</v>
      </c>
      <c r="K46" s="200">
        <f>J46/20</f>
        <v>108.025</v>
      </c>
      <c r="L46" s="224">
        <v>8</v>
      </c>
    </row>
    <row r="47" spans="1:12" ht="19.5" customHeight="1">
      <c r="A47" s="291"/>
      <c r="B47" s="283"/>
      <c r="C47" s="292"/>
      <c r="D47" s="287"/>
      <c r="E47" s="221" t="s">
        <v>72</v>
      </c>
      <c r="F47" s="213">
        <v>692</v>
      </c>
      <c r="G47" s="173">
        <f>F47*$G$2</f>
        <v>20068</v>
      </c>
      <c r="H47" s="200">
        <f>G47/208</f>
        <v>96.48076923076923</v>
      </c>
      <c r="I47" s="213">
        <v>742.65</v>
      </c>
      <c r="J47" s="173">
        <f>I47*$G$2</f>
        <v>21536.85</v>
      </c>
      <c r="K47" s="200">
        <f>J47/208</f>
        <v>103.54254807692307</v>
      </c>
      <c r="L47" s="236">
        <v>2</v>
      </c>
    </row>
    <row r="48" spans="1:12" ht="19.5" customHeight="1">
      <c r="A48" s="291">
        <v>17</v>
      </c>
      <c r="B48" s="293" t="s">
        <v>46</v>
      </c>
      <c r="C48" s="292" t="s">
        <v>28</v>
      </c>
      <c r="D48" s="287" t="s">
        <v>157</v>
      </c>
      <c r="E48" s="221" t="s">
        <v>71</v>
      </c>
      <c r="F48" s="213">
        <v>70.2</v>
      </c>
      <c r="G48" s="173">
        <f>F48*$G$2</f>
        <v>2035.8000000000002</v>
      </c>
      <c r="H48" s="200">
        <f>G48/20</f>
        <v>101.79</v>
      </c>
      <c r="I48" s="213">
        <v>76.35</v>
      </c>
      <c r="J48" s="173">
        <f>I48*$G$2</f>
        <v>2214.1499999999996</v>
      </c>
      <c r="K48" s="200">
        <f>J48/20</f>
        <v>110.70749999999998</v>
      </c>
      <c r="L48" s="224">
        <v>8</v>
      </c>
    </row>
    <row r="49" spans="1:12" ht="19.5" customHeight="1">
      <c r="A49" s="291"/>
      <c r="B49" s="293"/>
      <c r="C49" s="292"/>
      <c r="D49" s="287"/>
      <c r="E49" s="221" t="s">
        <v>72</v>
      </c>
      <c r="F49" s="213">
        <v>703</v>
      </c>
      <c r="G49" s="173">
        <f>F49*$G$2</f>
        <v>20387</v>
      </c>
      <c r="H49" s="200">
        <f>G49/208</f>
        <v>98.01442307692308</v>
      </c>
      <c r="I49" s="213">
        <v>755.5</v>
      </c>
      <c r="J49" s="173">
        <f>I49*$G$2</f>
        <v>21909.5</v>
      </c>
      <c r="K49" s="200">
        <f>J49/208</f>
        <v>105.33413461538461</v>
      </c>
      <c r="L49" s="236">
        <v>2</v>
      </c>
    </row>
    <row r="50" spans="1:12" s="37" customFormat="1" ht="22.5" customHeight="1">
      <c r="A50" s="435" t="s">
        <v>387</v>
      </c>
      <c r="B50" s="179"/>
      <c r="C50" s="230"/>
      <c r="D50" s="191"/>
      <c r="E50" s="191"/>
      <c r="F50" s="215"/>
      <c r="G50" s="203"/>
      <c r="H50" s="192"/>
      <c r="I50" s="215"/>
      <c r="J50" s="191"/>
      <c r="K50" s="191"/>
      <c r="L50" s="191"/>
    </row>
    <row r="51" spans="1:12" ht="19.5" customHeight="1">
      <c r="A51" s="291">
        <v>18</v>
      </c>
      <c r="B51" s="294" t="s">
        <v>54</v>
      </c>
      <c r="C51" s="292" t="s">
        <v>21</v>
      </c>
      <c r="D51" s="287" t="s">
        <v>158</v>
      </c>
      <c r="E51" s="221" t="s">
        <v>71</v>
      </c>
      <c r="F51" s="213">
        <v>69.9</v>
      </c>
      <c r="G51" s="173">
        <f>F51*$G$2</f>
        <v>2027.1000000000001</v>
      </c>
      <c r="H51" s="200">
        <f>G51/20</f>
        <v>101.355</v>
      </c>
      <c r="I51" s="213">
        <v>75.1</v>
      </c>
      <c r="J51" s="173">
        <f>I51*$G$2</f>
        <v>2177.8999999999996</v>
      </c>
      <c r="K51" s="200">
        <f>J51/20</f>
        <v>108.89499999999998</v>
      </c>
      <c r="L51" s="224">
        <v>8</v>
      </c>
    </row>
    <row r="52" spans="1:12" ht="19.5" customHeight="1">
      <c r="A52" s="291"/>
      <c r="B52" s="295"/>
      <c r="C52" s="292"/>
      <c r="D52" s="287"/>
      <c r="E52" s="221" t="s">
        <v>72</v>
      </c>
      <c r="F52" s="213">
        <v>696</v>
      </c>
      <c r="G52" s="173">
        <f>F52*$G$2</f>
        <v>20184</v>
      </c>
      <c r="H52" s="200">
        <f>G52/208</f>
        <v>97.03846153846153</v>
      </c>
      <c r="I52" s="213">
        <v>755</v>
      </c>
      <c r="J52" s="173">
        <f>I52*$G$2</f>
        <v>21895</v>
      </c>
      <c r="K52" s="200">
        <f>J52/208</f>
        <v>105.26442307692308</v>
      </c>
      <c r="L52" s="236">
        <v>2</v>
      </c>
    </row>
    <row r="53" spans="1:12" ht="19.5" customHeight="1">
      <c r="A53" s="291">
        <v>19</v>
      </c>
      <c r="B53" s="282" t="s">
        <v>55</v>
      </c>
      <c r="C53" s="292" t="s">
        <v>22</v>
      </c>
      <c r="D53" s="288" t="s">
        <v>159</v>
      </c>
      <c r="E53" s="221" t="s">
        <v>70</v>
      </c>
      <c r="F53" s="213">
        <v>4.5</v>
      </c>
      <c r="G53" s="173">
        <f>F53*$G$2</f>
        <v>130.5</v>
      </c>
      <c r="H53" s="201">
        <f>G53</f>
        <v>130.5</v>
      </c>
      <c r="I53" s="213">
        <v>4.64</v>
      </c>
      <c r="J53" s="173">
        <f>I53*$G$2</f>
        <v>134.56</v>
      </c>
      <c r="K53" s="201">
        <f>J53/1</f>
        <v>134.56</v>
      </c>
      <c r="L53" s="224">
        <v>100</v>
      </c>
    </row>
    <row r="54" spans="1:12" ht="19.5" customHeight="1">
      <c r="A54" s="291"/>
      <c r="B54" s="283"/>
      <c r="C54" s="292"/>
      <c r="D54" s="284"/>
      <c r="E54" s="221" t="s">
        <v>71</v>
      </c>
      <c r="F54" s="213">
        <v>72.7</v>
      </c>
      <c r="G54" s="173">
        <f>F54*$G$2</f>
        <v>2108.3</v>
      </c>
      <c r="H54" s="200">
        <f>G54/20</f>
        <v>105.415</v>
      </c>
      <c r="I54" s="213">
        <v>78.2</v>
      </c>
      <c r="J54" s="173">
        <f>I54*$G$2</f>
        <v>2267.8</v>
      </c>
      <c r="K54" s="200">
        <f>J54/20</f>
        <v>113.39000000000001</v>
      </c>
      <c r="L54" s="224">
        <v>8</v>
      </c>
    </row>
    <row r="55" spans="1:12" ht="19.5" customHeight="1">
      <c r="A55" s="291"/>
      <c r="B55" s="283"/>
      <c r="C55" s="292"/>
      <c r="D55" s="284"/>
      <c r="E55" s="221" t="s">
        <v>72</v>
      </c>
      <c r="F55" s="213">
        <v>715</v>
      </c>
      <c r="G55" s="173">
        <f>F55*$G$2</f>
        <v>20735</v>
      </c>
      <c r="H55" s="200">
        <f>G55/208</f>
        <v>99.6875</v>
      </c>
      <c r="I55" s="213">
        <v>768.3</v>
      </c>
      <c r="J55" s="173">
        <f>I55*$G$2</f>
        <v>22280.699999999997</v>
      </c>
      <c r="K55" s="200">
        <f>J55/208</f>
        <v>107.11874999999999</v>
      </c>
      <c r="L55" s="236">
        <v>2</v>
      </c>
    </row>
    <row r="56" spans="1:12" ht="22.5" customHeight="1">
      <c r="A56" s="436" t="s">
        <v>388</v>
      </c>
      <c r="B56" s="180"/>
      <c r="C56" s="231"/>
      <c r="D56" s="193"/>
      <c r="E56" s="193"/>
      <c r="F56" s="216"/>
      <c r="G56" s="204"/>
      <c r="H56" s="194"/>
      <c r="I56" s="216"/>
      <c r="J56" s="193"/>
      <c r="K56" s="193"/>
      <c r="L56" s="193"/>
    </row>
    <row r="57" spans="1:12" ht="18" customHeight="1">
      <c r="A57" s="302">
        <v>20</v>
      </c>
      <c r="B57" s="297" t="s">
        <v>50</v>
      </c>
      <c r="C57" s="292" t="s">
        <v>52</v>
      </c>
      <c r="D57" s="308" t="s">
        <v>160</v>
      </c>
      <c r="E57" s="221" t="s">
        <v>71</v>
      </c>
      <c r="F57" s="217">
        <v>48.7</v>
      </c>
      <c r="G57" s="181">
        <f aca="true" t="shared" si="6" ref="G57:G68">F57*$G$2</f>
        <v>1412.3000000000002</v>
      </c>
      <c r="H57" s="200">
        <f>G57/20</f>
        <v>70.61500000000001</v>
      </c>
      <c r="I57" s="217">
        <v>54.75</v>
      </c>
      <c r="J57" s="173">
        <f aca="true" t="shared" si="7" ref="J57:J68">I57*$G$2</f>
        <v>1587.75</v>
      </c>
      <c r="K57" s="200">
        <f>J57/20</f>
        <v>79.3875</v>
      </c>
      <c r="L57" s="224">
        <v>8</v>
      </c>
    </row>
    <row r="58" spans="1:12" ht="18" customHeight="1">
      <c r="A58" s="303"/>
      <c r="B58" s="297"/>
      <c r="C58" s="298"/>
      <c r="D58" s="296"/>
      <c r="E58" s="221" t="s">
        <v>72</v>
      </c>
      <c r="F58" s="217">
        <v>480</v>
      </c>
      <c r="G58" s="181">
        <f t="shared" si="6"/>
        <v>13920</v>
      </c>
      <c r="H58" s="200">
        <f>G58/208</f>
        <v>66.92307692307692</v>
      </c>
      <c r="I58" s="217">
        <v>531</v>
      </c>
      <c r="J58" s="173">
        <f t="shared" si="7"/>
        <v>15399</v>
      </c>
      <c r="K58" s="200">
        <f>J58/208</f>
        <v>74.03365384615384</v>
      </c>
      <c r="L58" s="236">
        <v>2</v>
      </c>
    </row>
    <row r="59" spans="1:12" ht="18" customHeight="1">
      <c r="A59" s="303"/>
      <c r="B59" s="297" t="s">
        <v>49</v>
      </c>
      <c r="C59" s="301"/>
      <c r="D59" s="296"/>
      <c r="E59" s="221" t="s">
        <v>71</v>
      </c>
      <c r="F59" s="217">
        <v>48.2</v>
      </c>
      <c r="G59" s="181">
        <f t="shared" si="6"/>
        <v>1397.8000000000002</v>
      </c>
      <c r="H59" s="200">
        <f>G59/20</f>
        <v>69.89000000000001</v>
      </c>
      <c r="I59" s="217">
        <v>54.75</v>
      </c>
      <c r="J59" s="173">
        <f t="shared" si="7"/>
        <v>1587.75</v>
      </c>
      <c r="K59" s="200">
        <f>J59/20</f>
        <v>79.3875</v>
      </c>
      <c r="L59" s="224">
        <v>8</v>
      </c>
    </row>
    <row r="60" spans="1:12" ht="18" customHeight="1">
      <c r="A60" s="303"/>
      <c r="B60" s="297"/>
      <c r="C60" s="301"/>
      <c r="D60" s="296"/>
      <c r="E60" s="221" t="s">
        <v>72</v>
      </c>
      <c r="F60" s="217">
        <v>475.6</v>
      </c>
      <c r="G60" s="181">
        <f t="shared" si="6"/>
        <v>13792.400000000001</v>
      </c>
      <c r="H60" s="200">
        <f>G60/208</f>
        <v>66.3096153846154</v>
      </c>
      <c r="I60" s="217">
        <v>531</v>
      </c>
      <c r="J60" s="173">
        <f t="shared" si="7"/>
        <v>15399</v>
      </c>
      <c r="K60" s="200">
        <f>J60/208</f>
        <v>74.03365384615384</v>
      </c>
      <c r="L60" s="236">
        <v>2</v>
      </c>
    </row>
    <row r="61" spans="1:12" ht="18" customHeight="1">
      <c r="A61" s="303"/>
      <c r="B61" s="297" t="s">
        <v>51</v>
      </c>
      <c r="C61" s="301"/>
      <c r="D61" s="296"/>
      <c r="E61" s="221" t="s">
        <v>71</v>
      </c>
      <c r="F61" s="217">
        <v>48.8</v>
      </c>
      <c r="G61" s="181">
        <f t="shared" si="6"/>
        <v>1415.1999999999998</v>
      </c>
      <c r="H61" s="200">
        <f>G61/20</f>
        <v>70.75999999999999</v>
      </c>
      <c r="I61" s="217">
        <v>55.5</v>
      </c>
      <c r="J61" s="173">
        <f t="shared" si="7"/>
        <v>1609.5</v>
      </c>
      <c r="K61" s="200">
        <f>J61/20</f>
        <v>80.475</v>
      </c>
      <c r="L61" s="224">
        <v>8</v>
      </c>
    </row>
    <row r="62" spans="1:12" ht="18" customHeight="1">
      <c r="A62" s="303"/>
      <c r="B62" s="297"/>
      <c r="C62" s="301"/>
      <c r="D62" s="296"/>
      <c r="E62" s="221" t="s">
        <v>72</v>
      </c>
      <c r="F62" s="217">
        <v>481</v>
      </c>
      <c r="G62" s="181">
        <f t="shared" si="6"/>
        <v>13949</v>
      </c>
      <c r="H62" s="200">
        <f>G62/208</f>
        <v>67.0625</v>
      </c>
      <c r="I62" s="217">
        <v>537</v>
      </c>
      <c r="J62" s="173">
        <f t="shared" si="7"/>
        <v>15573</v>
      </c>
      <c r="K62" s="200">
        <f>J62/208</f>
        <v>74.8701923076923</v>
      </c>
      <c r="L62" s="236">
        <v>2</v>
      </c>
    </row>
    <row r="63" spans="1:12" ht="18" customHeight="1">
      <c r="A63" s="302">
        <v>21</v>
      </c>
      <c r="B63" s="289" t="s">
        <v>65</v>
      </c>
      <c r="C63" s="292" t="s">
        <v>29</v>
      </c>
      <c r="D63" s="287" t="s">
        <v>161</v>
      </c>
      <c r="E63" s="221" t="s">
        <v>71</v>
      </c>
      <c r="F63" s="217">
        <v>56</v>
      </c>
      <c r="G63" s="181">
        <f t="shared" si="6"/>
        <v>1624</v>
      </c>
      <c r="H63" s="200">
        <f>G63/20</f>
        <v>81.2</v>
      </c>
      <c r="I63" s="217">
        <v>60</v>
      </c>
      <c r="J63" s="173">
        <f t="shared" si="7"/>
        <v>1740</v>
      </c>
      <c r="K63" s="200">
        <f>J63/20</f>
        <v>87</v>
      </c>
      <c r="L63" s="224">
        <v>8</v>
      </c>
    </row>
    <row r="64" spans="1:12" ht="18" customHeight="1">
      <c r="A64" s="302"/>
      <c r="B64" s="299"/>
      <c r="C64" s="292"/>
      <c r="D64" s="287"/>
      <c r="E64" s="221" t="s">
        <v>72</v>
      </c>
      <c r="F64" s="217">
        <v>543</v>
      </c>
      <c r="G64" s="181">
        <f t="shared" si="6"/>
        <v>15747</v>
      </c>
      <c r="H64" s="200">
        <f>G64/208</f>
        <v>75.70673076923077</v>
      </c>
      <c r="I64" s="217">
        <v>585.45</v>
      </c>
      <c r="J64" s="173">
        <f t="shared" si="7"/>
        <v>16978.050000000003</v>
      </c>
      <c r="K64" s="200">
        <f>J64/208</f>
        <v>81.6252403846154</v>
      </c>
      <c r="L64" s="236">
        <v>2</v>
      </c>
    </row>
    <row r="65" spans="1:12" ht="18" customHeight="1">
      <c r="A65" s="302"/>
      <c r="B65" s="289" t="s">
        <v>59</v>
      </c>
      <c r="C65" s="292"/>
      <c r="D65" s="287"/>
      <c r="E65" s="221" t="s">
        <v>71</v>
      </c>
      <c r="F65" s="217">
        <v>56.5</v>
      </c>
      <c r="G65" s="181">
        <f t="shared" si="6"/>
        <v>1638.5</v>
      </c>
      <c r="H65" s="200">
        <f>G65/20</f>
        <v>81.925</v>
      </c>
      <c r="I65" s="217">
        <v>60.6</v>
      </c>
      <c r="J65" s="173">
        <f t="shared" si="7"/>
        <v>1757.4</v>
      </c>
      <c r="K65" s="200">
        <f>J65/20</f>
        <v>87.87</v>
      </c>
      <c r="L65" s="224">
        <v>8</v>
      </c>
    </row>
    <row r="66" spans="1:12" ht="18" customHeight="1">
      <c r="A66" s="302"/>
      <c r="B66" s="299"/>
      <c r="C66" s="292"/>
      <c r="D66" s="287"/>
      <c r="E66" s="221" t="s">
        <v>72</v>
      </c>
      <c r="F66" s="217">
        <v>549</v>
      </c>
      <c r="G66" s="181">
        <f t="shared" si="6"/>
        <v>15921</v>
      </c>
      <c r="H66" s="200">
        <f>G66/208</f>
        <v>76.54326923076923</v>
      </c>
      <c r="I66" s="217">
        <v>591.9</v>
      </c>
      <c r="J66" s="173">
        <f t="shared" si="7"/>
        <v>17165.1</v>
      </c>
      <c r="K66" s="200">
        <f>J66/208</f>
        <v>82.52451923076923</v>
      </c>
      <c r="L66" s="236">
        <v>2</v>
      </c>
    </row>
    <row r="67" spans="1:12" ht="18" customHeight="1">
      <c r="A67" s="302"/>
      <c r="B67" s="289" t="s">
        <v>66</v>
      </c>
      <c r="C67" s="292"/>
      <c r="D67" s="287"/>
      <c r="E67" s="221" t="s">
        <v>71</v>
      </c>
      <c r="F67" s="217">
        <v>59</v>
      </c>
      <c r="G67" s="181">
        <f t="shared" si="6"/>
        <v>1711</v>
      </c>
      <c r="H67" s="200">
        <f>G67/20</f>
        <v>85.55</v>
      </c>
      <c r="I67" s="217">
        <v>61.3</v>
      </c>
      <c r="J67" s="173">
        <f t="shared" si="7"/>
        <v>1777.6999999999998</v>
      </c>
      <c r="K67" s="200">
        <f>J67/20</f>
        <v>88.88499999999999</v>
      </c>
      <c r="L67" s="224">
        <v>8</v>
      </c>
    </row>
    <row r="68" spans="1:12" ht="18" customHeight="1">
      <c r="A68" s="303"/>
      <c r="B68" s="299"/>
      <c r="C68" s="298"/>
      <c r="D68" s="296"/>
      <c r="E68" s="221" t="s">
        <v>72</v>
      </c>
      <c r="F68" s="217">
        <v>555</v>
      </c>
      <c r="G68" s="181">
        <f t="shared" si="6"/>
        <v>16095</v>
      </c>
      <c r="H68" s="200">
        <f>G68/208</f>
        <v>77.3798076923077</v>
      </c>
      <c r="I68" s="217">
        <v>598</v>
      </c>
      <c r="J68" s="173">
        <f t="shared" si="7"/>
        <v>17342</v>
      </c>
      <c r="K68" s="200">
        <f>J68/208</f>
        <v>83.375</v>
      </c>
      <c r="L68" s="236">
        <v>2</v>
      </c>
    </row>
    <row r="69" spans="1:12" s="39" customFormat="1" ht="22.5" customHeight="1">
      <c r="A69" s="437" t="s">
        <v>389</v>
      </c>
      <c r="B69" s="182"/>
      <c r="C69" s="232"/>
      <c r="D69" s="195"/>
      <c r="E69" s="195"/>
      <c r="F69" s="218"/>
      <c r="G69" s="205"/>
      <c r="H69" s="196"/>
      <c r="I69" s="218"/>
      <c r="J69" s="208"/>
      <c r="K69" s="195"/>
      <c r="L69" s="195"/>
    </row>
    <row r="70" spans="1:12" s="38" customFormat="1" ht="26.25" customHeight="1">
      <c r="A70" s="278">
        <v>22</v>
      </c>
      <c r="B70" s="282" t="s">
        <v>30</v>
      </c>
      <c r="C70" s="285" t="s">
        <v>0</v>
      </c>
      <c r="D70" s="284" t="s">
        <v>26</v>
      </c>
      <c r="E70" s="221" t="s">
        <v>70</v>
      </c>
      <c r="F70" s="212">
        <v>4</v>
      </c>
      <c r="G70" s="173">
        <f aca="true" t="shared" si="8" ref="G70:G75">F70*$G$2</f>
        <v>116</v>
      </c>
      <c r="H70" s="201">
        <f>G70</f>
        <v>116</v>
      </c>
      <c r="I70" s="212">
        <v>4.36</v>
      </c>
      <c r="J70" s="173">
        <f aca="true" t="shared" si="9" ref="J70:J75">I70*$G$2</f>
        <v>126.44000000000001</v>
      </c>
      <c r="K70" s="201">
        <f>J70/1</f>
        <v>126.44000000000001</v>
      </c>
      <c r="L70" s="224">
        <v>100</v>
      </c>
    </row>
    <row r="71" spans="1:12" s="38" customFormat="1" ht="26.25" customHeight="1">
      <c r="A71" s="278"/>
      <c r="B71" s="295"/>
      <c r="C71" s="285"/>
      <c r="D71" s="288"/>
      <c r="E71" s="221" t="s">
        <v>73</v>
      </c>
      <c r="F71" s="212">
        <v>18</v>
      </c>
      <c r="G71" s="173">
        <f t="shared" si="8"/>
        <v>522</v>
      </c>
      <c r="H71" s="201">
        <f>G71/5</f>
        <v>104.4</v>
      </c>
      <c r="I71" s="212">
        <v>19.55</v>
      </c>
      <c r="J71" s="173">
        <f t="shared" si="9"/>
        <v>566.95</v>
      </c>
      <c r="K71" s="201">
        <f>J71/5</f>
        <v>113.39000000000001</v>
      </c>
      <c r="L71" s="224">
        <v>20</v>
      </c>
    </row>
    <row r="72" spans="1:12" s="38" customFormat="1" ht="26.25" customHeight="1">
      <c r="A72" s="278"/>
      <c r="B72" s="295"/>
      <c r="C72" s="285"/>
      <c r="D72" s="288"/>
      <c r="E72" s="221" t="s">
        <v>71</v>
      </c>
      <c r="F72" s="212">
        <v>69.7</v>
      </c>
      <c r="G72" s="173">
        <f t="shared" si="8"/>
        <v>2021.3000000000002</v>
      </c>
      <c r="H72" s="200">
        <f>G72/20</f>
        <v>101.06500000000001</v>
      </c>
      <c r="I72" s="212">
        <v>73.43</v>
      </c>
      <c r="J72" s="173">
        <f t="shared" si="9"/>
        <v>2129.4700000000003</v>
      </c>
      <c r="K72" s="200">
        <f>J72/20</f>
        <v>106.47350000000002</v>
      </c>
      <c r="L72" s="224">
        <v>8</v>
      </c>
    </row>
    <row r="73" spans="1:12" s="38" customFormat="1" ht="26.25" customHeight="1">
      <c r="A73" s="278"/>
      <c r="B73" s="295"/>
      <c r="C73" s="285"/>
      <c r="D73" s="284"/>
      <c r="E73" s="221" t="s">
        <v>72</v>
      </c>
      <c r="F73" s="212">
        <v>688</v>
      </c>
      <c r="G73" s="173">
        <f t="shared" si="8"/>
        <v>19952</v>
      </c>
      <c r="H73" s="200">
        <f>G73/208</f>
        <v>95.92307692307692</v>
      </c>
      <c r="I73" s="212">
        <v>722.48</v>
      </c>
      <c r="J73" s="173">
        <f t="shared" si="9"/>
        <v>20951.920000000002</v>
      </c>
      <c r="K73" s="200">
        <f>J73/208</f>
        <v>100.73038461538462</v>
      </c>
      <c r="L73" s="236">
        <v>2</v>
      </c>
    </row>
    <row r="74" spans="1:12" s="38" customFormat="1" ht="41.25" customHeight="1">
      <c r="A74" s="278">
        <v>23</v>
      </c>
      <c r="B74" s="300" t="s">
        <v>42</v>
      </c>
      <c r="C74" s="309" t="s">
        <v>31</v>
      </c>
      <c r="D74" s="284" t="s">
        <v>61</v>
      </c>
      <c r="E74" s="221" t="s">
        <v>71</v>
      </c>
      <c r="F74" s="212">
        <v>56.9</v>
      </c>
      <c r="G74" s="173">
        <f t="shared" si="8"/>
        <v>1650.1</v>
      </c>
      <c r="H74" s="200">
        <f>G74/20</f>
        <v>82.505</v>
      </c>
      <c r="I74" s="212">
        <v>60.93</v>
      </c>
      <c r="J74" s="173">
        <f t="shared" si="9"/>
        <v>1766.97</v>
      </c>
      <c r="K74" s="200">
        <f>J74/20</f>
        <v>88.3485</v>
      </c>
      <c r="L74" s="224">
        <v>8</v>
      </c>
    </row>
    <row r="75" spans="1:12" s="38" customFormat="1" ht="41.25" customHeight="1">
      <c r="A75" s="278"/>
      <c r="B75" s="300"/>
      <c r="C75" s="309"/>
      <c r="D75" s="284"/>
      <c r="E75" s="221" t="s">
        <v>72</v>
      </c>
      <c r="F75" s="212">
        <v>545</v>
      </c>
      <c r="G75" s="173">
        <f t="shared" si="8"/>
        <v>15805</v>
      </c>
      <c r="H75" s="200">
        <f>G75/208</f>
        <v>75.98557692307692</v>
      </c>
      <c r="I75" s="212">
        <v>588.9</v>
      </c>
      <c r="J75" s="173">
        <f t="shared" si="9"/>
        <v>17078.1</v>
      </c>
      <c r="K75" s="200">
        <f>J75/208</f>
        <v>82.10624999999999</v>
      </c>
      <c r="L75" s="236">
        <v>2</v>
      </c>
    </row>
    <row r="76" spans="1:12" s="39" customFormat="1" ht="22.5" customHeight="1">
      <c r="A76" s="438" t="s">
        <v>4</v>
      </c>
      <c r="B76" s="183"/>
      <c r="C76" s="233"/>
      <c r="D76" s="197"/>
      <c r="E76" s="197"/>
      <c r="F76" s="219"/>
      <c r="G76" s="206"/>
      <c r="H76" s="198" t="s">
        <v>212</v>
      </c>
      <c r="I76" s="219"/>
      <c r="J76" s="209"/>
      <c r="K76" s="199"/>
      <c r="L76" s="225"/>
    </row>
    <row r="77" spans="1:12" s="38" customFormat="1" ht="21.75" customHeight="1">
      <c r="A77" s="278">
        <v>24</v>
      </c>
      <c r="B77" s="282" t="s">
        <v>58</v>
      </c>
      <c r="C77" s="285" t="s">
        <v>23</v>
      </c>
      <c r="D77" s="284" t="s">
        <v>162</v>
      </c>
      <c r="E77" s="222" t="s">
        <v>74</v>
      </c>
      <c r="F77" s="212">
        <v>2.9</v>
      </c>
      <c r="G77" s="173">
        <f aca="true" t="shared" si="10" ref="G77:G85">F77*$G$2</f>
        <v>84.1</v>
      </c>
      <c r="H77" s="201">
        <f>G77/0.4</f>
        <v>210.24999999999997</v>
      </c>
      <c r="I77" s="212">
        <v>3.48</v>
      </c>
      <c r="J77" s="173">
        <f aca="true" t="shared" si="11" ref="J77:J85">I77*$G$2</f>
        <v>100.92</v>
      </c>
      <c r="K77" s="200">
        <f>J77/0.4</f>
        <v>252.29999999999998</v>
      </c>
      <c r="L77" s="224">
        <v>120</v>
      </c>
    </row>
    <row r="78" spans="1:12" s="38" customFormat="1" ht="21.75" customHeight="1">
      <c r="A78" s="278"/>
      <c r="B78" s="283"/>
      <c r="C78" s="285"/>
      <c r="D78" s="284"/>
      <c r="E78" s="222" t="s">
        <v>75</v>
      </c>
      <c r="F78" s="212">
        <v>106.6</v>
      </c>
      <c r="G78" s="173">
        <f t="shared" si="10"/>
        <v>3091.3999999999996</v>
      </c>
      <c r="H78" s="200">
        <f>G78/18</f>
        <v>171.7444444444444</v>
      </c>
      <c r="I78" s="212">
        <v>117.26</v>
      </c>
      <c r="J78" s="173">
        <f t="shared" si="11"/>
        <v>3400.54</v>
      </c>
      <c r="K78" s="200">
        <f>J78/18</f>
        <v>188.9188888888889</v>
      </c>
      <c r="L78" s="224">
        <v>8</v>
      </c>
    </row>
    <row r="79" spans="1:12" s="38" customFormat="1" ht="21.75" customHeight="1">
      <c r="A79" s="278"/>
      <c r="B79" s="283"/>
      <c r="C79" s="285"/>
      <c r="D79" s="284"/>
      <c r="E79" s="222" t="s">
        <v>76</v>
      </c>
      <c r="F79" s="212">
        <v>1027.5</v>
      </c>
      <c r="G79" s="173">
        <f t="shared" si="10"/>
        <v>29797.5</v>
      </c>
      <c r="H79" s="200">
        <f>G79/180</f>
        <v>165.54166666666666</v>
      </c>
      <c r="I79" s="212">
        <v>1078.875</v>
      </c>
      <c r="J79" s="173">
        <f t="shared" si="11"/>
        <v>31287.375</v>
      </c>
      <c r="K79" s="200">
        <f>J79/180</f>
        <v>173.81875</v>
      </c>
      <c r="L79" s="236">
        <v>2</v>
      </c>
    </row>
    <row r="80" spans="1:12" s="38" customFormat="1" ht="22.5" customHeight="1">
      <c r="A80" s="278">
        <v>25</v>
      </c>
      <c r="B80" s="282" t="s">
        <v>57</v>
      </c>
      <c r="C80" s="285" t="s">
        <v>63</v>
      </c>
      <c r="D80" s="284" t="s">
        <v>163</v>
      </c>
      <c r="E80" s="222" t="s">
        <v>74</v>
      </c>
      <c r="F80" s="212">
        <v>2.26</v>
      </c>
      <c r="G80" s="173">
        <f t="shared" si="10"/>
        <v>65.53999999999999</v>
      </c>
      <c r="H80" s="201">
        <f>G80/0.4</f>
        <v>163.84999999999997</v>
      </c>
      <c r="I80" s="212">
        <v>2.7119999999999997</v>
      </c>
      <c r="J80" s="173">
        <f t="shared" si="11"/>
        <v>78.648</v>
      </c>
      <c r="K80" s="200">
        <f>J80/0.4</f>
        <v>196.61999999999998</v>
      </c>
      <c r="L80" s="224">
        <v>120</v>
      </c>
    </row>
    <row r="81" spans="1:12" s="38" customFormat="1" ht="22.5" customHeight="1">
      <c r="A81" s="278"/>
      <c r="B81" s="283"/>
      <c r="C81" s="285"/>
      <c r="D81" s="284"/>
      <c r="E81" s="222" t="s">
        <v>75</v>
      </c>
      <c r="F81" s="212">
        <v>80.26</v>
      </c>
      <c r="G81" s="173">
        <f t="shared" si="10"/>
        <v>2327.54</v>
      </c>
      <c r="H81" s="200">
        <f>G81/18</f>
        <v>129.30777777777777</v>
      </c>
      <c r="I81" s="212">
        <v>88.28600000000002</v>
      </c>
      <c r="J81" s="173">
        <f t="shared" si="11"/>
        <v>2560.2940000000003</v>
      </c>
      <c r="K81" s="200">
        <f>J81/18</f>
        <v>142.23855555555556</v>
      </c>
      <c r="L81" s="224">
        <v>8</v>
      </c>
    </row>
    <row r="82" spans="1:12" s="38" customFormat="1" ht="22.5" customHeight="1">
      <c r="A82" s="278"/>
      <c r="B82" s="283"/>
      <c r="C82" s="285"/>
      <c r="D82" s="284"/>
      <c r="E82" s="222" t="s">
        <v>76</v>
      </c>
      <c r="F82" s="212">
        <v>780.35</v>
      </c>
      <c r="G82" s="173">
        <f t="shared" si="10"/>
        <v>22630.15</v>
      </c>
      <c r="H82" s="200">
        <f>G82/180</f>
        <v>125.72305555555556</v>
      </c>
      <c r="I82" s="212">
        <v>819.3675000000001</v>
      </c>
      <c r="J82" s="173">
        <f t="shared" si="11"/>
        <v>23761.6575</v>
      </c>
      <c r="K82" s="200">
        <f>J82/180</f>
        <v>132.00920833333333</v>
      </c>
      <c r="L82" s="236">
        <v>2</v>
      </c>
    </row>
    <row r="83" spans="1:12" s="38" customFormat="1" ht="22.5" customHeight="1">
      <c r="A83" s="278">
        <v>26</v>
      </c>
      <c r="B83" s="282" t="s">
        <v>56</v>
      </c>
      <c r="C83" s="285" t="s">
        <v>64</v>
      </c>
      <c r="D83" s="284" t="s">
        <v>164</v>
      </c>
      <c r="E83" s="222" t="s">
        <v>74</v>
      </c>
      <c r="F83" s="212">
        <v>2.89</v>
      </c>
      <c r="G83" s="173">
        <f t="shared" si="10"/>
        <v>83.81</v>
      </c>
      <c r="H83" s="201">
        <f>G83/0.4</f>
        <v>209.525</v>
      </c>
      <c r="I83" s="212">
        <v>3.468</v>
      </c>
      <c r="J83" s="173">
        <f t="shared" si="11"/>
        <v>100.572</v>
      </c>
      <c r="K83" s="200">
        <f>J83/0.4</f>
        <v>251.43</v>
      </c>
      <c r="L83" s="224">
        <v>120</v>
      </c>
    </row>
    <row r="84" spans="1:12" s="38" customFormat="1" ht="22.5" customHeight="1">
      <c r="A84" s="278"/>
      <c r="B84" s="283"/>
      <c r="C84" s="285"/>
      <c r="D84" s="284"/>
      <c r="E84" s="222" t="s">
        <v>75</v>
      </c>
      <c r="F84" s="212">
        <v>108.57</v>
      </c>
      <c r="G84" s="173">
        <f t="shared" si="10"/>
        <v>3148.5299999999997</v>
      </c>
      <c r="H84" s="200">
        <f>G84/18</f>
        <v>174.91833333333332</v>
      </c>
      <c r="I84" s="212">
        <v>119.427</v>
      </c>
      <c r="J84" s="173">
        <f t="shared" si="11"/>
        <v>3463.3830000000003</v>
      </c>
      <c r="K84" s="200">
        <f>J84/18</f>
        <v>192.41016666666667</v>
      </c>
      <c r="L84" s="224">
        <v>8</v>
      </c>
    </row>
    <row r="85" spans="1:12" s="38" customFormat="1" ht="22.5" customHeight="1">
      <c r="A85" s="278"/>
      <c r="B85" s="283"/>
      <c r="C85" s="285"/>
      <c r="D85" s="284"/>
      <c r="E85" s="222" t="s">
        <v>76</v>
      </c>
      <c r="F85" s="212">
        <v>1067.5</v>
      </c>
      <c r="G85" s="173">
        <f t="shared" si="10"/>
        <v>30957.5</v>
      </c>
      <c r="H85" s="200">
        <f>G85/180</f>
        <v>171.98611111111111</v>
      </c>
      <c r="I85" s="212">
        <v>1120.875</v>
      </c>
      <c r="J85" s="173">
        <f t="shared" si="11"/>
        <v>32505.375</v>
      </c>
      <c r="K85" s="200">
        <f>J85/180</f>
        <v>180.58541666666667</v>
      </c>
      <c r="L85" s="236">
        <v>2</v>
      </c>
    </row>
    <row r="86" spans="1:12" s="35" customFormat="1" ht="22.5" customHeight="1">
      <c r="A86" s="439" t="s">
        <v>390</v>
      </c>
      <c r="B86" s="439"/>
      <c r="C86" s="440"/>
      <c r="D86" s="441"/>
      <c r="E86" s="441"/>
      <c r="F86" s="442"/>
      <c r="G86" s="443"/>
      <c r="H86" s="444"/>
      <c r="I86" s="442"/>
      <c r="J86" s="445"/>
      <c r="K86" s="446"/>
      <c r="L86" s="447"/>
    </row>
    <row r="87" spans="1:12" ht="67.5" customHeight="1">
      <c r="A87" s="170">
        <v>27</v>
      </c>
      <c r="B87" s="121" t="s">
        <v>67</v>
      </c>
      <c r="C87" s="234" t="s">
        <v>68</v>
      </c>
      <c r="D87" s="187" t="s">
        <v>69</v>
      </c>
      <c r="E87" s="222" t="s">
        <v>70</v>
      </c>
      <c r="F87" s="212">
        <v>5.4</v>
      </c>
      <c r="G87" s="173">
        <f>F87*$G$2</f>
        <v>156.60000000000002</v>
      </c>
      <c r="H87" s="201">
        <f>G87</f>
        <v>156.60000000000002</v>
      </c>
      <c r="I87" s="212">
        <v>5.76</v>
      </c>
      <c r="J87" s="173">
        <f>I87*$G$2</f>
        <v>167.04</v>
      </c>
      <c r="K87" s="201">
        <f>J87/1</f>
        <v>167.04</v>
      </c>
      <c r="L87" s="224">
        <v>100</v>
      </c>
    </row>
    <row r="88" spans="1:12" s="35" customFormat="1" ht="22.5" customHeight="1">
      <c r="A88" s="439" t="s">
        <v>391</v>
      </c>
      <c r="B88" s="439"/>
      <c r="C88" s="440"/>
      <c r="D88" s="441"/>
      <c r="E88" s="441"/>
      <c r="F88" s="442"/>
      <c r="G88" s="443"/>
      <c r="H88" s="444"/>
      <c r="I88" s="442"/>
      <c r="J88" s="443"/>
      <c r="K88" s="446"/>
      <c r="L88" s="447"/>
    </row>
    <row r="89" spans="1:12" ht="22.5" customHeight="1">
      <c r="A89" s="278">
        <v>28</v>
      </c>
      <c r="B89" s="279" t="s">
        <v>53</v>
      </c>
      <c r="C89" s="280" t="s">
        <v>60</v>
      </c>
      <c r="D89" s="281" t="s">
        <v>62</v>
      </c>
      <c r="E89" s="222" t="s">
        <v>77</v>
      </c>
      <c r="F89" s="212">
        <v>3.1</v>
      </c>
      <c r="G89" s="173">
        <f>F89*$G$2</f>
        <v>89.9</v>
      </c>
      <c r="H89" s="201">
        <f>G89/0.5</f>
        <v>179.8</v>
      </c>
      <c r="I89" s="212">
        <v>3.8</v>
      </c>
      <c r="J89" s="173">
        <f>I89*$G$2</f>
        <v>110.19999999999999</v>
      </c>
      <c r="K89" s="200">
        <f>J89/0.5</f>
        <v>220.39999999999998</v>
      </c>
      <c r="L89" s="224">
        <v>120</v>
      </c>
    </row>
    <row r="90" spans="1:12" ht="22.5" customHeight="1">
      <c r="A90" s="278"/>
      <c r="B90" s="279"/>
      <c r="C90" s="280"/>
      <c r="D90" s="281"/>
      <c r="E90" s="222" t="s">
        <v>70</v>
      </c>
      <c r="F90" s="212">
        <v>5.9</v>
      </c>
      <c r="G90" s="173">
        <f>F90*$G$2</f>
        <v>171.10000000000002</v>
      </c>
      <c r="H90" s="201">
        <f>G90</f>
        <v>171.10000000000002</v>
      </c>
      <c r="I90" s="212">
        <v>7.1</v>
      </c>
      <c r="J90" s="173">
        <f>I90*$G$2</f>
        <v>205.89999999999998</v>
      </c>
      <c r="K90" s="201">
        <f>J90/1</f>
        <v>205.89999999999998</v>
      </c>
      <c r="L90" s="224">
        <v>100</v>
      </c>
    </row>
    <row r="91" spans="1:12" ht="18" customHeight="1">
      <c r="A91" s="448"/>
      <c r="B91" s="449"/>
      <c r="C91" s="450"/>
      <c r="D91" s="450"/>
      <c r="E91" s="449"/>
      <c r="F91" s="451"/>
      <c r="G91" s="452"/>
      <c r="H91" s="453"/>
      <c r="I91" s="451"/>
      <c r="J91" s="452"/>
      <c r="K91" s="177"/>
      <c r="L91" s="223"/>
    </row>
    <row r="92" spans="1:12" ht="18" customHeight="1">
      <c r="A92" s="448"/>
      <c r="B92" s="86" t="s">
        <v>96</v>
      </c>
      <c r="C92" s="450"/>
      <c r="D92" s="450"/>
      <c r="E92" s="449"/>
      <c r="F92" s="451"/>
      <c r="G92" s="452"/>
      <c r="H92" s="453"/>
      <c r="I92" s="451"/>
      <c r="J92" s="452"/>
      <c r="K92" s="177"/>
      <c r="L92" s="223"/>
    </row>
    <row r="93" spans="1:12" ht="18" customHeight="1">
      <c r="A93" s="448"/>
      <c r="B93" s="449"/>
      <c r="C93" s="450"/>
      <c r="D93" s="450"/>
      <c r="E93" s="449"/>
      <c r="F93" s="451"/>
      <c r="G93" s="452"/>
      <c r="H93" s="453"/>
      <c r="I93" s="451"/>
      <c r="J93" s="452"/>
      <c r="K93" s="177"/>
      <c r="L93" s="223"/>
    </row>
    <row r="94" spans="1:12" ht="18" customHeight="1">
      <c r="A94" s="448"/>
      <c r="B94" s="449"/>
      <c r="C94" s="450"/>
      <c r="D94" s="450"/>
      <c r="E94" s="449"/>
      <c r="F94" s="451"/>
      <c r="G94" s="452"/>
      <c r="H94" s="453"/>
      <c r="I94" s="451"/>
      <c r="J94" s="452"/>
      <c r="K94" s="177"/>
      <c r="L94" s="223"/>
    </row>
    <row r="95" spans="1:12" ht="18" customHeight="1">
      <c r="A95" s="448"/>
      <c r="B95" s="449"/>
      <c r="C95" s="450"/>
      <c r="D95" s="450"/>
      <c r="E95" s="449"/>
      <c r="F95" s="451"/>
      <c r="G95" s="452"/>
      <c r="H95" s="453"/>
      <c r="I95" s="451"/>
      <c r="J95" s="452"/>
      <c r="K95" s="177"/>
      <c r="L95" s="223"/>
    </row>
  </sheetData>
  <sheetProtection/>
  <autoFilter ref="D4:L90"/>
  <mergeCells count="106">
    <mergeCell ref="A26:A27"/>
    <mergeCell ref="B26:B27"/>
    <mergeCell ref="D42:D43"/>
    <mergeCell ref="D77:D79"/>
    <mergeCell ref="B77:B79"/>
    <mergeCell ref="C74:C75"/>
    <mergeCell ref="A74:A75"/>
    <mergeCell ref="D74:D75"/>
    <mergeCell ref="C42:C43"/>
    <mergeCell ref="C33:C34"/>
    <mergeCell ref="A42:A43"/>
    <mergeCell ref="D36:D37"/>
    <mergeCell ref="B61:B62"/>
    <mergeCell ref="D45:D47"/>
    <mergeCell ref="D48:D49"/>
    <mergeCell ref="A57:A62"/>
    <mergeCell ref="C48:C49"/>
    <mergeCell ref="D57:D62"/>
    <mergeCell ref="B40:B41"/>
    <mergeCell ref="A51:A52"/>
    <mergeCell ref="A31:A32"/>
    <mergeCell ref="A53:A55"/>
    <mergeCell ref="A48:A49"/>
    <mergeCell ref="D38:D41"/>
    <mergeCell ref="C1:C2"/>
    <mergeCell ref="B6:B8"/>
    <mergeCell ref="B12:B14"/>
    <mergeCell ref="C53:C55"/>
    <mergeCell ref="C45:C47"/>
    <mergeCell ref="C6:C8"/>
    <mergeCell ref="B28:B29"/>
    <mergeCell ref="B38:B39"/>
    <mergeCell ref="C22:C23"/>
    <mergeCell ref="B36:B37"/>
    <mergeCell ref="C36:C37"/>
    <mergeCell ref="B9:B11"/>
    <mergeCell ref="C15:C17"/>
    <mergeCell ref="C12:C14"/>
    <mergeCell ref="C9:C11"/>
    <mergeCell ref="C38:C41"/>
    <mergeCell ref="D6:D8"/>
    <mergeCell ref="D15:D17"/>
    <mergeCell ref="C28:C29"/>
    <mergeCell ref="D26:D27"/>
    <mergeCell ref="C18:C21"/>
    <mergeCell ref="D12:D14"/>
    <mergeCell ref="D28:D29"/>
    <mergeCell ref="D9:D11"/>
    <mergeCell ref="C26:C27"/>
    <mergeCell ref="D18:D21"/>
    <mergeCell ref="A6:A8"/>
    <mergeCell ref="A83:A85"/>
    <mergeCell ref="A9:A11"/>
    <mergeCell ref="A22:A23"/>
    <mergeCell ref="B15:B17"/>
    <mergeCell ref="A15:A17"/>
    <mergeCell ref="A12:A14"/>
    <mergeCell ref="B63:B64"/>
    <mergeCell ref="B65:B66"/>
    <mergeCell ref="A63:A68"/>
    <mergeCell ref="C80:C82"/>
    <mergeCell ref="A77:A79"/>
    <mergeCell ref="C77:C79"/>
    <mergeCell ref="A70:A73"/>
    <mergeCell ref="C70:C73"/>
    <mergeCell ref="B70:B73"/>
    <mergeCell ref="A18:A21"/>
    <mergeCell ref="B42:B43"/>
    <mergeCell ref="B74:B75"/>
    <mergeCell ref="B45:B47"/>
    <mergeCell ref="B31:B32"/>
    <mergeCell ref="C31:C32"/>
    <mergeCell ref="B18:B21"/>
    <mergeCell ref="C57:C62"/>
    <mergeCell ref="A38:A41"/>
    <mergeCell ref="A28:A29"/>
    <mergeCell ref="D70:D73"/>
    <mergeCell ref="B48:B49"/>
    <mergeCell ref="B53:B55"/>
    <mergeCell ref="D51:D52"/>
    <mergeCell ref="B51:B52"/>
    <mergeCell ref="D63:D68"/>
    <mergeCell ref="B59:B60"/>
    <mergeCell ref="B57:B58"/>
    <mergeCell ref="C63:C68"/>
    <mergeCell ref="B67:B68"/>
    <mergeCell ref="D22:D23"/>
    <mergeCell ref="D33:D34"/>
    <mergeCell ref="D53:D55"/>
    <mergeCell ref="B33:B34"/>
    <mergeCell ref="D31:D32"/>
    <mergeCell ref="A33:A34"/>
    <mergeCell ref="B22:B23"/>
    <mergeCell ref="A36:A37"/>
    <mergeCell ref="C51:C52"/>
    <mergeCell ref="A45:A47"/>
    <mergeCell ref="A89:A90"/>
    <mergeCell ref="B89:B90"/>
    <mergeCell ref="C89:C90"/>
    <mergeCell ref="D89:D90"/>
    <mergeCell ref="B83:B85"/>
    <mergeCell ref="B80:B82"/>
    <mergeCell ref="D83:D85"/>
    <mergeCell ref="D80:D82"/>
    <mergeCell ref="C83:C85"/>
    <mergeCell ref="A80:A82"/>
  </mergeCells>
  <hyperlinks>
    <hyperlink ref="C3" r:id="rId1" display="www.agropromshina.com"/>
  </hyperlinks>
  <printOptions/>
  <pageMargins left="0.3937007874015748" right="0.1968503937007874" top="0.43" bottom="0.43" header="0.28" footer="0.31496062992125984"/>
  <pageSetup fitToHeight="0" fitToWidth="1" horizontalDpi="600" verticalDpi="600" orientation="portrait" paperSize="9" scale="6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"/>
  <sheetViews>
    <sheetView zoomScale="80" zoomScaleNormal="80" zoomScalePageLayoutView="0" workbookViewId="0" topLeftCell="A1">
      <selection activeCell="N7" sqref="N7"/>
    </sheetView>
  </sheetViews>
  <sheetFormatPr defaultColWidth="9.140625" defaultRowHeight="15"/>
  <cols>
    <col min="1" max="1" width="5.7109375" style="139" customWidth="1"/>
    <col min="2" max="2" width="33.421875" style="23" customWidth="1"/>
    <col min="3" max="3" width="51.28125" style="23" customWidth="1"/>
    <col min="4" max="4" width="25.140625" style="23" customWidth="1"/>
    <col min="5" max="5" width="9.57421875" style="23" bestFit="1" customWidth="1"/>
    <col min="6" max="6" width="10.7109375" style="23" hidden="1" customWidth="1"/>
    <col min="7" max="7" width="10.421875" style="23" customWidth="1"/>
    <col min="8" max="9" width="8.28125" style="23" hidden="1" customWidth="1"/>
    <col min="10" max="10" width="10.7109375" style="23" customWidth="1"/>
    <col min="11" max="11" width="8.28125" style="23" hidden="1" customWidth="1"/>
    <col min="12" max="12" width="14.7109375" style="23" bestFit="1" customWidth="1"/>
    <col min="13" max="16384" width="9.140625" style="23" customWidth="1"/>
  </cols>
  <sheetData>
    <row r="1" spans="1:13" ht="60" customHeight="1">
      <c r="A1" s="135"/>
      <c r="B1" s="96"/>
      <c r="C1" s="312" t="s">
        <v>97</v>
      </c>
      <c r="D1" s="312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>
      <c r="A2" s="135"/>
      <c r="B2" s="96"/>
      <c r="C2" s="97"/>
      <c r="D2" s="97"/>
      <c r="E2" s="24" t="s">
        <v>138</v>
      </c>
      <c r="G2" s="24">
        <v>25.3</v>
      </c>
      <c r="H2" s="122"/>
      <c r="I2" s="122"/>
      <c r="J2" s="58">
        <f>TEXACO!J2</f>
        <v>42506</v>
      </c>
      <c r="K2" s="122"/>
      <c r="L2" s="122"/>
      <c r="M2" s="96"/>
    </row>
    <row r="3" spans="1:13" ht="19.5" thickBot="1">
      <c r="A3" s="135"/>
      <c r="B3" s="96"/>
      <c r="C3" s="271" t="s">
        <v>370</v>
      </c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51" customHeight="1">
      <c r="A4" s="136" t="s">
        <v>3</v>
      </c>
      <c r="B4" s="25" t="s">
        <v>2</v>
      </c>
      <c r="C4" s="25" t="s">
        <v>24</v>
      </c>
      <c r="D4" s="25" t="s">
        <v>25</v>
      </c>
      <c r="E4" s="25" t="s">
        <v>137</v>
      </c>
      <c r="F4" s="168" t="s">
        <v>94</v>
      </c>
      <c r="G4" s="167" t="s">
        <v>95</v>
      </c>
      <c r="H4" s="184" t="s">
        <v>359</v>
      </c>
      <c r="I4" s="211" t="s">
        <v>365</v>
      </c>
      <c r="J4" s="185" t="s">
        <v>361</v>
      </c>
      <c r="K4" s="186" t="s">
        <v>362</v>
      </c>
      <c r="L4" s="166" t="s">
        <v>363</v>
      </c>
      <c r="M4" s="96"/>
    </row>
    <row r="5" spans="1:13" ht="22.5" customHeight="1">
      <c r="A5" s="137" t="s">
        <v>93</v>
      </c>
      <c r="B5" s="67"/>
      <c r="C5" s="67"/>
      <c r="D5" s="67"/>
      <c r="E5" s="67"/>
      <c r="F5" s="68"/>
      <c r="G5" s="67"/>
      <c r="H5" s="123"/>
      <c r="I5" s="123"/>
      <c r="J5" s="123"/>
      <c r="K5" s="123"/>
      <c r="L5" s="123"/>
      <c r="M5" s="96"/>
    </row>
    <row r="6" spans="1:13" ht="105.75" customHeight="1">
      <c r="A6" s="138">
        <v>1</v>
      </c>
      <c r="B6" s="313" t="s">
        <v>92</v>
      </c>
      <c r="C6" s="311" t="s">
        <v>98</v>
      </c>
      <c r="D6" s="310" t="s">
        <v>350</v>
      </c>
      <c r="E6" s="28" t="s">
        <v>100</v>
      </c>
      <c r="F6" s="124">
        <v>62.2</v>
      </c>
      <c r="G6" s="125">
        <f>ROUND(F6*$G$2,0)</f>
        <v>1574</v>
      </c>
      <c r="H6" s="101">
        <f>G6/18.93</f>
        <v>83.14844162704702</v>
      </c>
      <c r="I6" s="212">
        <v>68.41810344827587</v>
      </c>
      <c r="J6" s="173">
        <f>I6*$G$2</f>
        <v>1730.9780172413796</v>
      </c>
      <c r="K6" s="200">
        <f>J6/18.93</f>
        <v>91.44099404339036</v>
      </c>
      <c r="L6" s="224">
        <v>8</v>
      </c>
      <c r="M6" s="96"/>
    </row>
    <row r="7" spans="1:13" ht="105.75" customHeight="1">
      <c r="A7" s="138">
        <v>2</v>
      </c>
      <c r="B7" s="314"/>
      <c r="C7" s="311"/>
      <c r="D7" s="310"/>
      <c r="E7" s="28" t="s">
        <v>99</v>
      </c>
      <c r="F7" s="124">
        <v>653.2</v>
      </c>
      <c r="G7" s="125">
        <f>ROUND(F7*$G$2,0)</f>
        <v>16526</v>
      </c>
      <c r="H7" s="101">
        <f>G7/208.2</f>
        <v>79.37560038424593</v>
      </c>
      <c r="I7" s="212">
        <v>685.8491379310345</v>
      </c>
      <c r="J7" s="173">
        <f>I7*$G$2</f>
        <v>17351.983189655173</v>
      </c>
      <c r="K7" s="200">
        <f>J7/208.2</f>
        <v>83.34285873993839</v>
      </c>
      <c r="L7" s="236">
        <v>2</v>
      </c>
      <c r="M7" s="96"/>
    </row>
    <row r="8" spans="1:13" ht="16.5">
      <c r="A8" s="13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6.5">
      <c r="A9" s="13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6.5">
      <c r="A10" s="13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</sheetData>
  <sheetProtection/>
  <mergeCells count="4">
    <mergeCell ref="D6:D7"/>
    <mergeCell ref="C6:C7"/>
    <mergeCell ref="C1:D1"/>
    <mergeCell ref="B6:B7"/>
  </mergeCells>
  <hyperlinks>
    <hyperlink ref="C3" r:id="rId1" display="www.agropromshina.com"/>
  </hyperlinks>
  <printOptions/>
  <pageMargins left="0.31496062992125984" right="0.31496062992125984" top="8.15" bottom="0.34" header="0.31496062992125984" footer="0.31496062992125984"/>
  <pageSetup fitToHeight="1" fitToWidth="1" horizontalDpi="600" verticalDpi="600" orientation="portrait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L103"/>
  <sheetViews>
    <sheetView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C108" sqref="C108"/>
    </sheetView>
  </sheetViews>
  <sheetFormatPr defaultColWidth="9.140625" defaultRowHeight="15"/>
  <cols>
    <col min="1" max="1" width="33.28125" style="93" customWidth="1"/>
    <col min="2" max="2" width="50.00390625" style="66" customWidth="1"/>
    <col min="3" max="3" width="35.421875" style="66" customWidth="1"/>
    <col min="4" max="4" width="14.8515625" style="108" customWidth="1"/>
    <col min="5" max="5" width="8.140625" style="66" hidden="1" customWidth="1"/>
    <col min="6" max="6" width="15.140625" style="82" customWidth="1"/>
    <col min="7" max="7" width="7.421875" style="82" hidden="1" customWidth="1"/>
    <col min="8" max="8" width="18.7109375" style="82" hidden="1" customWidth="1"/>
    <col min="9" max="9" width="13.8515625" style="82" customWidth="1"/>
    <col min="10" max="10" width="7.421875" style="82" hidden="1" customWidth="1"/>
    <col min="11" max="11" width="11.7109375" style="82" customWidth="1"/>
    <col min="12" max="16384" width="9.140625" style="66" customWidth="1"/>
  </cols>
  <sheetData>
    <row r="1" spans="1:12" ht="15" customHeight="1">
      <c r="A1" s="91"/>
      <c r="B1" s="367" t="s">
        <v>380</v>
      </c>
      <c r="C1" s="72"/>
      <c r="D1" s="104"/>
      <c r="E1" s="72"/>
      <c r="G1" s="113"/>
      <c r="H1" s="113"/>
      <c r="I1" s="113"/>
      <c r="J1" s="113"/>
      <c r="K1" s="113"/>
      <c r="L1" s="72"/>
    </row>
    <row r="2" spans="1:12" ht="45.75" customHeight="1">
      <c r="A2" s="91"/>
      <c r="B2" s="367"/>
      <c r="C2"/>
      <c r="D2" s="104"/>
      <c r="E2" s="72"/>
      <c r="F2" s="113"/>
      <c r="G2" s="113"/>
      <c r="H2" s="113"/>
      <c r="I2" s="113"/>
      <c r="J2" s="113"/>
      <c r="K2" s="113"/>
      <c r="L2" s="72"/>
    </row>
    <row r="3" spans="1:12" ht="21">
      <c r="A3" s="92" t="s">
        <v>201</v>
      </c>
      <c r="B3" s="74"/>
      <c r="C3" s="75"/>
      <c r="D3" s="105"/>
      <c r="E3" s="75"/>
      <c r="F3" s="113"/>
      <c r="G3" s="113"/>
      <c r="H3" s="113"/>
      <c r="I3" s="113"/>
      <c r="J3" s="113"/>
      <c r="K3" s="113"/>
      <c r="L3" s="72"/>
    </row>
    <row r="4" spans="1:12" ht="15">
      <c r="A4" s="91"/>
      <c r="B4" s="75"/>
      <c r="C4" s="95">
        <v>42506</v>
      </c>
      <c r="D4" s="104"/>
      <c r="E4" s="72"/>
      <c r="F4" s="84"/>
      <c r="G4" s="113"/>
      <c r="H4" s="113"/>
      <c r="I4" s="113"/>
      <c r="J4" s="113"/>
      <c r="K4" s="113"/>
      <c r="L4" s="72"/>
    </row>
    <row r="5" spans="1:12" ht="19.5" thickBot="1">
      <c r="A5" s="91"/>
      <c r="B5" s="271" t="s">
        <v>370</v>
      </c>
      <c r="C5" s="72"/>
      <c r="D5" s="76" t="s">
        <v>207</v>
      </c>
      <c r="F5" s="120">
        <v>25.5</v>
      </c>
      <c r="G5" s="84"/>
      <c r="H5" s="84"/>
      <c r="I5" s="84"/>
      <c r="J5" s="84"/>
      <c r="K5" s="84"/>
      <c r="L5" s="72"/>
    </row>
    <row r="6" spans="1:12" ht="69" customHeight="1">
      <c r="A6" s="114" t="s">
        <v>209</v>
      </c>
      <c r="B6" s="115" t="s">
        <v>81</v>
      </c>
      <c r="C6" s="116" t="s">
        <v>202</v>
      </c>
      <c r="D6" s="115" t="s">
        <v>137</v>
      </c>
      <c r="E6" s="103" t="s">
        <v>366</v>
      </c>
      <c r="F6" s="166" t="s">
        <v>358</v>
      </c>
      <c r="G6" s="184" t="s">
        <v>359</v>
      </c>
      <c r="H6" s="211" t="s">
        <v>365</v>
      </c>
      <c r="I6" s="185" t="s">
        <v>361</v>
      </c>
      <c r="J6" s="186" t="s">
        <v>362</v>
      </c>
      <c r="K6" s="166" t="s">
        <v>363</v>
      </c>
      <c r="L6" s="72"/>
    </row>
    <row r="7" spans="1:12" ht="21" customHeight="1" thickBot="1">
      <c r="A7" s="140" t="s">
        <v>268</v>
      </c>
      <c r="B7" s="141"/>
      <c r="C7" s="141"/>
      <c r="D7" s="141"/>
      <c r="E7" s="141"/>
      <c r="F7" s="141"/>
      <c r="G7" s="141"/>
      <c r="H7" s="143"/>
      <c r="I7" s="143"/>
      <c r="J7" s="143"/>
      <c r="K7" s="143"/>
      <c r="L7" s="72"/>
    </row>
    <row r="8" spans="1:12" ht="34.5" customHeight="1" thickBot="1">
      <c r="A8" s="319" t="s">
        <v>377</v>
      </c>
      <c r="B8" s="338" t="s">
        <v>278</v>
      </c>
      <c r="C8" s="328" t="s">
        <v>288</v>
      </c>
      <c r="D8" s="106" t="s">
        <v>211</v>
      </c>
      <c r="E8" s="69">
        <v>46</v>
      </c>
      <c r="F8" s="237">
        <f aca="true" t="shared" si="0" ref="F8:F19">ROUND(E8*F$5,1)</f>
        <v>1173</v>
      </c>
      <c r="G8" s="117">
        <f>F8/20</f>
        <v>58.65</v>
      </c>
      <c r="H8" s="240">
        <f>E8*1.08</f>
        <v>49.68000000000001</v>
      </c>
      <c r="I8" s="173">
        <f>H8*$F$5</f>
        <v>1266.8400000000001</v>
      </c>
      <c r="J8" s="241">
        <f>I8/20</f>
        <v>63.342000000000006</v>
      </c>
      <c r="K8" s="242">
        <v>8</v>
      </c>
      <c r="L8" s="72"/>
    </row>
    <row r="9" spans="1:12" ht="34.5" customHeight="1" thickBot="1">
      <c r="A9" s="321"/>
      <c r="B9" s="339"/>
      <c r="C9" s="329"/>
      <c r="D9" s="107" t="s">
        <v>210</v>
      </c>
      <c r="E9" s="70">
        <v>436</v>
      </c>
      <c r="F9" s="237">
        <f t="shared" si="0"/>
        <v>11118</v>
      </c>
      <c r="G9" s="117">
        <f>F9/200</f>
        <v>55.59</v>
      </c>
      <c r="H9" s="212">
        <f>E9*1.05</f>
        <v>457.8</v>
      </c>
      <c r="I9" s="173">
        <f aca="true" t="shared" si="1" ref="I9:I19">H9*$F$5</f>
        <v>11673.9</v>
      </c>
      <c r="J9" s="200">
        <f>I9/200</f>
        <v>58.369499999999995</v>
      </c>
      <c r="K9" s="243">
        <v>2</v>
      </c>
      <c r="L9" s="72"/>
    </row>
    <row r="10" spans="1:12" ht="38.25" customHeight="1" thickBot="1">
      <c r="A10" s="319" t="s">
        <v>357</v>
      </c>
      <c r="B10" s="338" t="s">
        <v>277</v>
      </c>
      <c r="C10" s="328" t="s">
        <v>283</v>
      </c>
      <c r="D10" s="106" t="s">
        <v>211</v>
      </c>
      <c r="E10" s="69">
        <v>40.3</v>
      </c>
      <c r="F10" s="237">
        <f t="shared" si="0"/>
        <v>1027.7</v>
      </c>
      <c r="G10" s="117">
        <f aca="true" t="shared" si="2" ref="G10:G18">F10/20</f>
        <v>51.385000000000005</v>
      </c>
      <c r="H10" s="240">
        <f>E10*1.08</f>
        <v>43.524</v>
      </c>
      <c r="I10" s="173">
        <f t="shared" si="1"/>
        <v>1109.862</v>
      </c>
      <c r="J10" s="200">
        <f>I10/20</f>
        <v>55.493100000000005</v>
      </c>
      <c r="K10" s="244">
        <v>8</v>
      </c>
      <c r="L10" s="72"/>
    </row>
    <row r="11" spans="1:12" ht="38.25" customHeight="1" thickBot="1">
      <c r="A11" s="321"/>
      <c r="B11" s="339"/>
      <c r="C11" s="329"/>
      <c r="D11" s="107" t="s">
        <v>210</v>
      </c>
      <c r="E11" s="71">
        <v>379</v>
      </c>
      <c r="F11" s="237">
        <f t="shared" si="0"/>
        <v>9664.5</v>
      </c>
      <c r="G11" s="117">
        <f>F11/200</f>
        <v>48.3225</v>
      </c>
      <c r="H11" s="212">
        <f>E11*1.05</f>
        <v>397.95</v>
      </c>
      <c r="I11" s="173">
        <f t="shared" si="1"/>
        <v>10147.725</v>
      </c>
      <c r="J11" s="200">
        <f>I11/200</f>
        <v>50.738625</v>
      </c>
      <c r="K11" s="243">
        <v>2</v>
      </c>
      <c r="L11" s="72"/>
    </row>
    <row r="12" spans="1:12" ht="33.75" customHeight="1" thickBot="1">
      <c r="A12" s="322" t="s">
        <v>224</v>
      </c>
      <c r="B12" s="338" t="s">
        <v>279</v>
      </c>
      <c r="C12" s="328" t="s">
        <v>282</v>
      </c>
      <c r="D12" s="106" t="s">
        <v>211</v>
      </c>
      <c r="E12" s="69">
        <v>44</v>
      </c>
      <c r="F12" s="237">
        <f t="shared" si="0"/>
        <v>1122</v>
      </c>
      <c r="G12" s="117">
        <f t="shared" si="2"/>
        <v>56.1</v>
      </c>
      <c r="H12" s="240">
        <f>E12*1.08</f>
        <v>47.52</v>
      </c>
      <c r="I12" s="173">
        <f t="shared" si="1"/>
        <v>1211.76</v>
      </c>
      <c r="J12" s="200">
        <f>I12/20</f>
        <v>60.588</v>
      </c>
      <c r="K12" s="244">
        <v>8</v>
      </c>
      <c r="L12" s="72"/>
    </row>
    <row r="13" spans="1:12" ht="33.75" customHeight="1" thickBot="1">
      <c r="A13" s="321"/>
      <c r="B13" s="339"/>
      <c r="C13" s="329"/>
      <c r="D13" s="107" t="s">
        <v>210</v>
      </c>
      <c r="E13" s="71">
        <v>414</v>
      </c>
      <c r="F13" s="237">
        <f t="shared" si="0"/>
        <v>10557</v>
      </c>
      <c r="G13" s="117">
        <f>F13/200</f>
        <v>52.785</v>
      </c>
      <c r="H13" s="212">
        <f>E13*1.05</f>
        <v>434.70000000000005</v>
      </c>
      <c r="I13" s="173">
        <f t="shared" si="1"/>
        <v>11084.85</v>
      </c>
      <c r="J13" s="200">
        <f>I13/200</f>
        <v>55.42425</v>
      </c>
      <c r="K13" s="243">
        <v>2</v>
      </c>
      <c r="L13" s="72"/>
    </row>
    <row r="14" spans="1:12" ht="37.5" customHeight="1" thickBot="1">
      <c r="A14" s="359" t="s">
        <v>225</v>
      </c>
      <c r="B14" s="338" t="s">
        <v>280</v>
      </c>
      <c r="C14" s="328" t="s">
        <v>281</v>
      </c>
      <c r="D14" s="106" t="s">
        <v>211</v>
      </c>
      <c r="E14" s="69">
        <v>40</v>
      </c>
      <c r="F14" s="237">
        <f t="shared" si="0"/>
        <v>1020</v>
      </c>
      <c r="G14" s="117">
        <f>F14/20</f>
        <v>51</v>
      </c>
      <c r="H14" s="240">
        <f>E14*1.08</f>
        <v>43.2</v>
      </c>
      <c r="I14" s="173">
        <f t="shared" si="1"/>
        <v>1101.6000000000001</v>
      </c>
      <c r="J14" s="200">
        <f>I14/20</f>
        <v>55.080000000000005</v>
      </c>
      <c r="K14" s="244">
        <v>8</v>
      </c>
      <c r="L14" s="72"/>
    </row>
    <row r="15" spans="1:12" ht="37.5" customHeight="1" thickBot="1">
      <c r="A15" s="360"/>
      <c r="B15" s="339"/>
      <c r="C15" s="329"/>
      <c r="D15" s="107" t="s">
        <v>210</v>
      </c>
      <c r="E15" s="71">
        <v>375</v>
      </c>
      <c r="F15" s="237">
        <f t="shared" si="0"/>
        <v>9562.5</v>
      </c>
      <c r="G15" s="117">
        <f>F15/200</f>
        <v>47.8125</v>
      </c>
      <c r="H15" s="212">
        <f>E15*1.05</f>
        <v>393.75</v>
      </c>
      <c r="I15" s="173">
        <f t="shared" si="1"/>
        <v>10040.625</v>
      </c>
      <c r="J15" s="200">
        <f>I15/200</f>
        <v>50.203125</v>
      </c>
      <c r="K15" s="243">
        <v>2</v>
      </c>
      <c r="L15" s="72"/>
    </row>
    <row r="16" spans="1:12" ht="45.75" customHeight="1" thickBot="1">
      <c r="A16" s="359" t="s">
        <v>226</v>
      </c>
      <c r="B16" s="361" t="s">
        <v>284</v>
      </c>
      <c r="C16" s="328" t="s">
        <v>286</v>
      </c>
      <c r="D16" s="106" t="s">
        <v>211</v>
      </c>
      <c r="E16" s="69">
        <v>43</v>
      </c>
      <c r="F16" s="237">
        <f t="shared" si="0"/>
        <v>1096.5</v>
      </c>
      <c r="G16" s="117">
        <f t="shared" si="2"/>
        <v>54.825</v>
      </c>
      <c r="H16" s="240">
        <f>E16*1.08</f>
        <v>46.440000000000005</v>
      </c>
      <c r="I16" s="173">
        <f t="shared" si="1"/>
        <v>1184.22</v>
      </c>
      <c r="J16" s="200">
        <f>I16/20</f>
        <v>59.211</v>
      </c>
      <c r="K16" s="244">
        <v>8</v>
      </c>
      <c r="L16" s="72"/>
    </row>
    <row r="17" spans="1:12" ht="45.75" customHeight="1" thickBot="1">
      <c r="A17" s="360"/>
      <c r="B17" s="362"/>
      <c r="C17" s="329"/>
      <c r="D17" s="107" t="s">
        <v>210</v>
      </c>
      <c r="E17" s="71">
        <v>402</v>
      </c>
      <c r="F17" s="237">
        <f t="shared" si="0"/>
        <v>10251</v>
      </c>
      <c r="G17" s="117">
        <f>F17/200</f>
        <v>51.255</v>
      </c>
      <c r="H17" s="212">
        <f>E17*1.05</f>
        <v>422.1</v>
      </c>
      <c r="I17" s="173">
        <f t="shared" si="1"/>
        <v>10763.550000000001</v>
      </c>
      <c r="J17" s="200">
        <f>I17/200</f>
        <v>53.817750000000004</v>
      </c>
      <c r="K17" s="243">
        <v>2</v>
      </c>
      <c r="L17" s="72"/>
    </row>
    <row r="18" spans="1:12" ht="36.75" customHeight="1" thickBot="1">
      <c r="A18" s="352" t="s">
        <v>227</v>
      </c>
      <c r="B18" s="363" t="s">
        <v>287</v>
      </c>
      <c r="C18" s="330" t="s">
        <v>285</v>
      </c>
      <c r="D18" s="106" t="s">
        <v>211</v>
      </c>
      <c r="E18" s="69">
        <v>39</v>
      </c>
      <c r="F18" s="237">
        <f t="shared" si="0"/>
        <v>994.5</v>
      </c>
      <c r="G18" s="117">
        <f t="shared" si="2"/>
        <v>49.725</v>
      </c>
      <c r="H18" s="240">
        <f>E18*1.08</f>
        <v>42.120000000000005</v>
      </c>
      <c r="I18" s="173">
        <f t="shared" si="1"/>
        <v>1074.0600000000002</v>
      </c>
      <c r="J18" s="200">
        <f>I18/20</f>
        <v>53.70300000000001</v>
      </c>
      <c r="K18" s="244">
        <v>8</v>
      </c>
      <c r="L18" s="72"/>
    </row>
    <row r="19" spans="1:12" ht="36.75" customHeight="1">
      <c r="A19" s="353"/>
      <c r="B19" s="363"/>
      <c r="C19" s="330"/>
      <c r="D19" s="107" t="s">
        <v>210</v>
      </c>
      <c r="E19" s="71">
        <v>364</v>
      </c>
      <c r="F19" s="237">
        <f t="shared" si="0"/>
        <v>9282</v>
      </c>
      <c r="G19" s="117">
        <f>F19/200</f>
        <v>46.41</v>
      </c>
      <c r="H19" s="212">
        <f>E19*1.05</f>
        <v>382.2</v>
      </c>
      <c r="I19" s="173">
        <f t="shared" si="1"/>
        <v>9746.1</v>
      </c>
      <c r="J19" s="200">
        <f>I19/200</f>
        <v>48.7305</v>
      </c>
      <c r="K19" s="243">
        <v>2</v>
      </c>
      <c r="L19" s="72"/>
    </row>
    <row r="20" spans="1:12" ht="21.75" customHeight="1" thickBot="1">
      <c r="A20" s="140" t="s">
        <v>269</v>
      </c>
      <c r="B20" s="141"/>
      <c r="C20" s="141"/>
      <c r="D20" s="141"/>
      <c r="E20" s="141"/>
      <c r="F20" s="141"/>
      <c r="G20" s="140"/>
      <c r="H20" s="143"/>
      <c r="I20" s="143"/>
      <c r="J20" s="143"/>
      <c r="K20" s="144"/>
      <c r="L20" s="72"/>
    </row>
    <row r="21" spans="1:12" ht="37.5" customHeight="1" thickBot="1">
      <c r="A21" s="359" t="s">
        <v>228</v>
      </c>
      <c r="B21" s="338" t="s">
        <v>291</v>
      </c>
      <c r="C21" s="328" t="s">
        <v>289</v>
      </c>
      <c r="D21" s="106" t="s">
        <v>211</v>
      </c>
      <c r="E21" s="69">
        <v>55.7</v>
      </c>
      <c r="F21" s="237">
        <f aca="true" t="shared" si="3" ref="F21:F30">ROUND(E21*F$5,1)</f>
        <v>1420.4</v>
      </c>
      <c r="G21" s="117">
        <f>F21/20</f>
        <v>71.02000000000001</v>
      </c>
      <c r="H21" s="240">
        <f aca="true" t="shared" si="4" ref="H21:H29">E21*1.08</f>
        <v>60.156000000000006</v>
      </c>
      <c r="I21" s="173">
        <f aca="true" t="shared" si="5" ref="I21:I84">H21*$F$5</f>
        <v>1533.978</v>
      </c>
      <c r="J21" s="200">
        <f>I21/20</f>
        <v>76.69890000000001</v>
      </c>
      <c r="K21" s="244">
        <v>8</v>
      </c>
      <c r="L21" s="72"/>
    </row>
    <row r="22" spans="1:12" ht="37.5" customHeight="1" thickBot="1">
      <c r="A22" s="360"/>
      <c r="B22" s="339"/>
      <c r="C22" s="329"/>
      <c r="D22" s="107" t="s">
        <v>210</v>
      </c>
      <c r="E22" s="71">
        <v>534</v>
      </c>
      <c r="F22" s="237">
        <f t="shared" si="3"/>
        <v>13617</v>
      </c>
      <c r="G22" s="117">
        <f>F22/200</f>
        <v>68.085</v>
      </c>
      <c r="H22" s="212">
        <f aca="true" t="shared" si="6" ref="H22:H30">E22*1.05</f>
        <v>560.7</v>
      </c>
      <c r="I22" s="173">
        <f t="shared" si="5"/>
        <v>14297.85</v>
      </c>
      <c r="J22" s="200">
        <f>I22/200</f>
        <v>71.48925</v>
      </c>
      <c r="K22" s="243">
        <v>2</v>
      </c>
      <c r="L22" s="72"/>
    </row>
    <row r="23" spans="1:12" ht="34.5" customHeight="1" thickBot="1">
      <c r="A23" s="359" t="s">
        <v>229</v>
      </c>
      <c r="B23" s="338" t="s">
        <v>292</v>
      </c>
      <c r="C23" s="328" t="s">
        <v>290</v>
      </c>
      <c r="D23" s="106" t="s">
        <v>211</v>
      </c>
      <c r="E23" s="69">
        <v>45</v>
      </c>
      <c r="F23" s="237">
        <f t="shared" si="3"/>
        <v>1147.5</v>
      </c>
      <c r="G23" s="117">
        <f aca="true" t="shared" si="7" ref="G23:G29">F23/20</f>
        <v>57.375</v>
      </c>
      <c r="H23" s="240">
        <f t="shared" si="4"/>
        <v>48.6</v>
      </c>
      <c r="I23" s="173">
        <f t="shared" si="5"/>
        <v>1239.3</v>
      </c>
      <c r="J23" s="200">
        <f>I23/20</f>
        <v>61.964999999999996</v>
      </c>
      <c r="K23" s="244">
        <v>8</v>
      </c>
      <c r="L23" s="72"/>
    </row>
    <row r="24" spans="1:12" ht="34.5" customHeight="1" thickBot="1">
      <c r="A24" s="360"/>
      <c r="B24" s="339"/>
      <c r="C24" s="329"/>
      <c r="D24" s="107" t="s">
        <v>210</v>
      </c>
      <c r="E24" s="71">
        <v>426</v>
      </c>
      <c r="F24" s="237">
        <f t="shared" si="3"/>
        <v>10863</v>
      </c>
      <c r="G24" s="117">
        <f>F24/200</f>
        <v>54.315</v>
      </c>
      <c r="H24" s="212">
        <f t="shared" si="6"/>
        <v>447.3</v>
      </c>
      <c r="I24" s="173">
        <f t="shared" si="5"/>
        <v>11406.15</v>
      </c>
      <c r="J24" s="200">
        <f>I24/200</f>
        <v>57.03075</v>
      </c>
      <c r="K24" s="243">
        <v>2</v>
      </c>
      <c r="L24" s="72"/>
    </row>
    <row r="25" spans="1:12" ht="33.75" customHeight="1" thickBot="1">
      <c r="A25" s="359" t="s">
        <v>230</v>
      </c>
      <c r="B25" s="338" t="s">
        <v>293</v>
      </c>
      <c r="C25" s="328" t="s">
        <v>294</v>
      </c>
      <c r="D25" s="106" t="s">
        <v>211</v>
      </c>
      <c r="E25" s="69">
        <v>44</v>
      </c>
      <c r="F25" s="237">
        <f t="shared" si="3"/>
        <v>1122</v>
      </c>
      <c r="G25" s="117">
        <f t="shared" si="7"/>
        <v>56.1</v>
      </c>
      <c r="H25" s="240">
        <f t="shared" si="4"/>
        <v>47.52</v>
      </c>
      <c r="I25" s="173">
        <f t="shared" si="5"/>
        <v>1211.76</v>
      </c>
      <c r="J25" s="200">
        <f>I25/20</f>
        <v>60.588</v>
      </c>
      <c r="K25" s="244">
        <v>8</v>
      </c>
      <c r="L25" s="72"/>
    </row>
    <row r="26" spans="1:12" ht="33.75" customHeight="1" thickBot="1">
      <c r="A26" s="360"/>
      <c r="B26" s="339"/>
      <c r="C26" s="329"/>
      <c r="D26" s="107" t="s">
        <v>210</v>
      </c>
      <c r="E26" s="71">
        <v>418</v>
      </c>
      <c r="F26" s="237">
        <f t="shared" si="3"/>
        <v>10659</v>
      </c>
      <c r="G26" s="117">
        <f>F26/200</f>
        <v>53.295</v>
      </c>
      <c r="H26" s="212">
        <f t="shared" si="6"/>
        <v>438.90000000000003</v>
      </c>
      <c r="I26" s="173">
        <f t="shared" si="5"/>
        <v>11191.95</v>
      </c>
      <c r="J26" s="200">
        <f>I26/200</f>
        <v>55.95975000000001</v>
      </c>
      <c r="K26" s="243">
        <v>2</v>
      </c>
      <c r="L26" s="72"/>
    </row>
    <row r="27" spans="1:12" ht="33" customHeight="1" thickBot="1">
      <c r="A27" s="359" t="s">
        <v>231</v>
      </c>
      <c r="B27" s="338" t="s">
        <v>295</v>
      </c>
      <c r="C27" s="328" t="s">
        <v>296</v>
      </c>
      <c r="D27" s="106" t="s">
        <v>211</v>
      </c>
      <c r="E27" s="69">
        <v>40</v>
      </c>
      <c r="F27" s="237">
        <f t="shared" si="3"/>
        <v>1020</v>
      </c>
      <c r="G27" s="117">
        <f t="shared" si="7"/>
        <v>51</v>
      </c>
      <c r="H27" s="240">
        <f t="shared" si="4"/>
        <v>43.2</v>
      </c>
      <c r="I27" s="173">
        <f t="shared" si="5"/>
        <v>1101.6000000000001</v>
      </c>
      <c r="J27" s="200">
        <f>I27/20</f>
        <v>55.080000000000005</v>
      </c>
      <c r="K27" s="244">
        <v>8</v>
      </c>
      <c r="L27" s="72"/>
    </row>
    <row r="28" spans="1:12" ht="33" customHeight="1" thickBot="1">
      <c r="A28" s="360"/>
      <c r="B28" s="339"/>
      <c r="C28" s="329"/>
      <c r="D28" s="107" t="s">
        <v>210</v>
      </c>
      <c r="E28" s="71">
        <v>375</v>
      </c>
      <c r="F28" s="237">
        <f t="shared" si="3"/>
        <v>9562.5</v>
      </c>
      <c r="G28" s="117">
        <f>F28/200</f>
        <v>47.8125</v>
      </c>
      <c r="H28" s="212">
        <f t="shared" si="6"/>
        <v>393.75</v>
      </c>
      <c r="I28" s="173">
        <f t="shared" si="5"/>
        <v>10040.625</v>
      </c>
      <c r="J28" s="200">
        <f>I28/200</f>
        <v>50.203125</v>
      </c>
      <c r="K28" s="243">
        <v>2</v>
      </c>
      <c r="L28" s="72"/>
    </row>
    <row r="29" spans="1:12" ht="33" customHeight="1" thickBot="1">
      <c r="A29" s="322" t="s">
        <v>232</v>
      </c>
      <c r="B29" s="331" t="s">
        <v>298</v>
      </c>
      <c r="C29" s="337" t="s">
        <v>297</v>
      </c>
      <c r="D29" s="106" t="s">
        <v>211</v>
      </c>
      <c r="E29" s="69">
        <v>36</v>
      </c>
      <c r="F29" s="237">
        <f t="shared" si="3"/>
        <v>918</v>
      </c>
      <c r="G29" s="117">
        <f t="shared" si="7"/>
        <v>45.9</v>
      </c>
      <c r="H29" s="240">
        <f t="shared" si="4"/>
        <v>38.88</v>
      </c>
      <c r="I29" s="173">
        <f t="shared" si="5"/>
        <v>991.44</v>
      </c>
      <c r="J29" s="200">
        <f>I29/20</f>
        <v>49.572</v>
      </c>
      <c r="K29" s="244">
        <v>8</v>
      </c>
      <c r="L29" s="72"/>
    </row>
    <row r="30" spans="1:12" ht="33" customHeight="1">
      <c r="A30" s="321"/>
      <c r="B30" s="331"/>
      <c r="C30" s="337"/>
      <c r="D30" s="107" t="s">
        <v>210</v>
      </c>
      <c r="E30" s="71">
        <v>340</v>
      </c>
      <c r="F30" s="237">
        <f t="shared" si="3"/>
        <v>8670</v>
      </c>
      <c r="G30" s="117">
        <f>F30/200</f>
        <v>43.35</v>
      </c>
      <c r="H30" s="212">
        <f t="shared" si="6"/>
        <v>357</v>
      </c>
      <c r="I30" s="173">
        <f t="shared" si="5"/>
        <v>9103.5</v>
      </c>
      <c r="J30" s="200">
        <f>I30/200</f>
        <v>45.5175</v>
      </c>
      <c r="K30" s="243">
        <v>2</v>
      </c>
      <c r="L30" s="72"/>
    </row>
    <row r="31" spans="1:12" ht="23.25" customHeight="1" thickBot="1">
      <c r="A31" s="140" t="s">
        <v>270</v>
      </c>
      <c r="B31" s="141"/>
      <c r="C31" s="141"/>
      <c r="D31" s="141"/>
      <c r="E31" s="141"/>
      <c r="F31" s="141"/>
      <c r="G31" s="140"/>
      <c r="H31" s="143"/>
      <c r="I31" s="143"/>
      <c r="J31" s="143"/>
      <c r="K31" s="144"/>
      <c r="L31" s="72"/>
    </row>
    <row r="32" spans="1:12" ht="36" customHeight="1" thickBot="1">
      <c r="A32" s="322" t="s">
        <v>233</v>
      </c>
      <c r="B32" s="354" t="s">
        <v>299</v>
      </c>
      <c r="C32" s="348" t="s">
        <v>300</v>
      </c>
      <c r="D32" s="106" t="s">
        <v>211</v>
      </c>
      <c r="E32" s="69">
        <v>44.7</v>
      </c>
      <c r="F32" s="237">
        <f aca="true" t="shared" si="8" ref="F32:F41">ROUND(E32*F$5,1)</f>
        <v>1139.9</v>
      </c>
      <c r="G32" s="117">
        <f>F32/20</f>
        <v>56.995000000000005</v>
      </c>
      <c r="H32" s="212">
        <v>58.8926724137931</v>
      </c>
      <c r="I32" s="173">
        <f t="shared" si="5"/>
        <v>1501.763146551724</v>
      </c>
      <c r="J32" s="200">
        <f>I32/20</f>
        <v>75.0881573275862</v>
      </c>
      <c r="K32" s="244">
        <v>8</v>
      </c>
      <c r="L32" s="72"/>
    </row>
    <row r="33" spans="1:12" ht="35.25" customHeight="1" thickBot="1">
      <c r="A33" s="321"/>
      <c r="B33" s="355"/>
      <c r="C33" s="349"/>
      <c r="D33" s="107" t="s">
        <v>210</v>
      </c>
      <c r="E33" s="71">
        <v>423</v>
      </c>
      <c r="F33" s="237">
        <f t="shared" si="8"/>
        <v>10786.5</v>
      </c>
      <c r="G33" s="117">
        <f>F33/200</f>
        <v>53.9325</v>
      </c>
      <c r="H33" s="212">
        <v>537.6</v>
      </c>
      <c r="I33" s="173">
        <f t="shared" si="5"/>
        <v>13708.800000000001</v>
      </c>
      <c r="J33" s="200">
        <f>I33/200</f>
        <v>68.54400000000001</v>
      </c>
      <c r="K33" s="243">
        <v>2</v>
      </c>
      <c r="L33" s="72"/>
    </row>
    <row r="34" spans="1:12" ht="31.5" customHeight="1" thickBot="1">
      <c r="A34" s="322" t="s">
        <v>234</v>
      </c>
      <c r="B34" s="354" t="s">
        <v>305</v>
      </c>
      <c r="C34" s="348" t="s">
        <v>301</v>
      </c>
      <c r="D34" s="106" t="s">
        <v>211</v>
      </c>
      <c r="E34" s="69">
        <v>53</v>
      </c>
      <c r="F34" s="237">
        <f t="shared" si="8"/>
        <v>1351.5</v>
      </c>
      <c r="G34" s="117">
        <f>F34/20</f>
        <v>67.575</v>
      </c>
      <c r="H34" s="212">
        <v>69.30948275862069</v>
      </c>
      <c r="I34" s="173">
        <f t="shared" si="5"/>
        <v>1767.3918103448275</v>
      </c>
      <c r="J34" s="200">
        <f>I34/20</f>
        <v>88.36959051724138</v>
      </c>
      <c r="K34" s="244">
        <v>8</v>
      </c>
      <c r="L34" s="72"/>
    </row>
    <row r="35" spans="1:12" ht="31.5" customHeight="1" thickBot="1">
      <c r="A35" s="321"/>
      <c r="B35" s="355"/>
      <c r="C35" s="349"/>
      <c r="D35" s="107" t="s">
        <v>210</v>
      </c>
      <c r="E35" s="71">
        <v>502</v>
      </c>
      <c r="F35" s="237">
        <f t="shared" si="8"/>
        <v>12801</v>
      </c>
      <c r="G35" s="117">
        <f>F35/200</f>
        <v>64.005</v>
      </c>
      <c r="H35" s="212">
        <v>637.0015086206897</v>
      </c>
      <c r="I35" s="173">
        <f t="shared" si="5"/>
        <v>16243.538469827588</v>
      </c>
      <c r="J35" s="200">
        <f>I35/200</f>
        <v>81.21769234913795</v>
      </c>
      <c r="K35" s="243">
        <v>2</v>
      </c>
      <c r="L35" s="72"/>
    </row>
    <row r="36" spans="1:12" ht="31.5" customHeight="1" thickBot="1">
      <c r="A36" s="322" t="s">
        <v>235</v>
      </c>
      <c r="B36" s="354" t="s">
        <v>306</v>
      </c>
      <c r="C36" s="348" t="s">
        <v>302</v>
      </c>
      <c r="D36" s="106" t="s">
        <v>211</v>
      </c>
      <c r="E36" s="69">
        <v>38</v>
      </c>
      <c r="F36" s="237">
        <f t="shared" si="8"/>
        <v>969</v>
      </c>
      <c r="G36" s="117">
        <f>F36/20</f>
        <v>48.45</v>
      </c>
      <c r="H36" s="212">
        <v>48.45689655172414</v>
      </c>
      <c r="I36" s="173">
        <f t="shared" si="5"/>
        <v>1235.6508620689656</v>
      </c>
      <c r="J36" s="200">
        <f>I36/20</f>
        <v>61.782543103448276</v>
      </c>
      <c r="K36" s="244">
        <v>8</v>
      </c>
      <c r="L36" s="72"/>
    </row>
    <row r="37" spans="1:12" ht="31.5" customHeight="1" thickBot="1">
      <c r="A37" s="321"/>
      <c r="B37" s="355"/>
      <c r="C37" s="349"/>
      <c r="D37" s="107" t="s">
        <v>210</v>
      </c>
      <c r="E37" s="71">
        <v>360</v>
      </c>
      <c r="F37" s="237">
        <f t="shared" si="8"/>
        <v>9180</v>
      </c>
      <c r="G37" s="117">
        <f>F37/200</f>
        <v>45.9</v>
      </c>
      <c r="H37" s="212">
        <v>437.89073275862074</v>
      </c>
      <c r="I37" s="173">
        <f t="shared" si="5"/>
        <v>11166.213685344828</v>
      </c>
      <c r="J37" s="200">
        <f>I37/200</f>
        <v>55.831068426724144</v>
      </c>
      <c r="K37" s="243">
        <v>2</v>
      </c>
      <c r="L37" s="72"/>
    </row>
    <row r="38" spans="1:12" ht="33" customHeight="1" thickBot="1">
      <c r="A38" s="357" t="s">
        <v>248</v>
      </c>
      <c r="B38" s="354" t="s">
        <v>307</v>
      </c>
      <c r="C38" s="348" t="s">
        <v>303</v>
      </c>
      <c r="D38" s="106" t="s">
        <v>211</v>
      </c>
      <c r="E38" s="69">
        <v>39</v>
      </c>
      <c r="F38" s="237">
        <f t="shared" si="8"/>
        <v>994.5</v>
      </c>
      <c r="G38" s="117">
        <f>F38/20</f>
        <v>49.725</v>
      </c>
      <c r="H38" s="212">
        <v>49.46681034482759</v>
      </c>
      <c r="I38" s="173">
        <f t="shared" si="5"/>
        <v>1261.4036637931035</v>
      </c>
      <c r="J38" s="200">
        <f>I38/20</f>
        <v>63.070183189655175</v>
      </c>
      <c r="K38" s="244">
        <v>8</v>
      </c>
      <c r="L38" s="72"/>
    </row>
    <row r="39" spans="1:12" ht="33" customHeight="1" thickBot="1">
      <c r="A39" s="358"/>
      <c r="B39" s="355"/>
      <c r="C39" s="349"/>
      <c r="D39" s="107" t="s">
        <v>210</v>
      </c>
      <c r="E39" s="71">
        <v>368</v>
      </c>
      <c r="F39" s="237">
        <f t="shared" si="8"/>
        <v>9384</v>
      </c>
      <c r="G39" s="117">
        <f>F39/200</f>
        <v>46.92</v>
      </c>
      <c r="H39" s="212">
        <v>447.6168103448276</v>
      </c>
      <c r="I39" s="173">
        <f t="shared" si="5"/>
        <v>11414.228663793105</v>
      </c>
      <c r="J39" s="200">
        <f>I39/200</f>
        <v>57.071143318965525</v>
      </c>
      <c r="K39" s="243">
        <v>2</v>
      </c>
      <c r="L39" s="72"/>
    </row>
    <row r="40" spans="1:12" ht="33.75" customHeight="1" thickBot="1">
      <c r="A40" s="322" t="s">
        <v>249</v>
      </c>
      <c r="B40" s="356" t="s">
        <v>308</v>
      </c>
      <c r="C40" s="347" t="s">
        <v>304</v>
      </c>
      <c r="D40" s="106" t="s">
        <v>211</v>
      </c>
      <c r="E40" s="109">
        <v>50</v>
      </c>
      <c r="F40" s="237">
        <f t="shared" si="8"/>
        <v>1275</v>
      </c>
      <c r="G40" s="117">
        <f>F40/20</f>
        <v>63.75</v>
      </c>
      <c r="H40" s="212">
        <v>68.29008620689656</v>
      </c>
      <c r="I40" s="173">
        <f t="shared" si="5"/>
        <v>1741.3971982758624</v>
      </c>
      <c r="J40" s="200">
        <f>I40/20</f>
        <v>87.06985991379312</v>
      </c>
      <c r="K40" s="244">
        <v>8</v>
      </c>
      <c r="L40" s="72"/>
    </row>
    <row r="41" spans="1:12" ht="33.75" customHeight="1">
      <c r="A41" s="321"/>
      <c r="B41" s="356"/>
      <c r="C41" s="347"/>
      <c r="D41" s="107" t="s">
        <v>210</v>
      </c>
      <c r="E41" s="71">
        <v>479</v>
      </c>
      <c r="F41" s="237">
        <f t="shared" si="8"/>
        <v>12214.5</v>
      </c>
      <c r="G41" s="117">
        <f>F41/200</f>
        <v>61.0725</v>
      </c>
      <c r="H41" s="212">
        <v>627.2709051724139</v>
      </c>
      <c r="I41" s="173">
        <f t="shared" si="5"/>
        <v>15995.408081896554</v>
      </c>
      <c r="J41" s="200">
        <f>I41/200</f>
        <v>79.97704040948277</v>
      </c>
      <c r="K41" s="243">
        <v>2</v>
      </c>
      <c r="L41" s="72"/>
    </row>
    <row r="42" spans="1:12" ht="24.75" customHeight="1" thickBot="1">
      <c r="A42" s="140" t="s">
        <v>271</v>
      </c>
      <c r="B42" s="141"/>
      <c r="C42" s="141"/>
      <c r="D42" s="141"/>
      <c r="E42" s="141"/>
      <c r="F42" s="141"/>
      <c r="G42" s="140"/>
      <c r="H42" s="143"/>
      <c r="I42" s="143"/>
      <c r="J42" s="143"/>
      <c r="K42" s="144"/>
      <c r="L42" s="72"/>
    </row>
    <row r="43" spans="1:12" ht="37.5" customHeight="1" thickBot="1">
      <c r="A43" s="350" t="s">
        <v>259</v>
      </c>
      <c r="B43" s="338" t="s">
        <v>311</v>
      </c>
      <c r="C43" s="328" t="s">
        <v>309</v>
      </c>
      <c r="D43" s="106" t="s">
        <v>211</v>
      </c>
      <c r="E43" s="69">
        <v>52</v>
      </c>
      <c r="F43" s="237">
        <f>ROUND(E43*F$5,1)</f>
        <v>1326</v>
      </c>
      <c r="G43" s="117">
        <f>F43/20</f>
        <v>66.3</v>
      </c>
      <c r="H43" s="240">
        <f aca="true" t="shared" si="9" ref="H43:H66">E43*1.08</f>
        <v>56.160000000000004</v>
      </c>
      <c r="I43" s="173">
        <f t="shared" si="5"/>
        <v>1432.0800000000002</v>
      </c>
      <c r="J43" s="200">
        <f>I43/20</f>
        <v>71.60400000000001</v>
      </c>
      <c r="K43" s="244">
        <v>8</v>
      </c>
      <c r="L43" s="72"/>
    </row>
    <row r="44" spans="1:12" ht="37.5" customHeight="1" thickBot="1">
      <c r="A44" s="351"/>
      <c r="B44" s="339"/>
      <c r="C44" s="329"/>
      <c r="D44" s="107" t="s">
        <v>210</v>
      </c>
      <c r="E44" s="71">
        <v>489</v>
      </c>
      <c r="F44" s="237">
        <f>ROUND(E44*F$5,1)</f>
        <v>12469.5</v>
      </c>
      <c r="G44" s="117">
        <f>F44/200</f>
        <v>62.3475</v>
      </c>
      <c r="H44" s="212">
        <f>E44*1.05</f>
        <v>513.45</v>
      </c>
      <c r="I44" s="173">
        <f t="shared" si="5"/>
        <v>13092.975</v>
      </c>
      <c r="J44" s="200">
        <f>I44/200</f>
        <v>65.464875</v>
      </c>
      <c r="K44" s="243">
        <v>2</v>
      </c>
      <c r="L44" s="72"/>
    </row>
    <row r="45" spans="1:12" ht="36.75" customHeight="1" thickBot="1">
      <c r="A45" s="352" t="s">
        <v>236</v>
      </c>
      <c r="B45" s="331" t="s">
        <v>312</v>
      </c>
      <c r="C45" s="330" t="s">
        <v>310</v>
      </c>
      <c r="D45" s="106" t="s">
        <v>211</v>
      </c>
      <c r="E45" s="109">
        <v>52.3</v>
      </c>
      <c r="F45" s="237">
        <f>ROUND(E45*F$5,1)</f>
        <v>1333.7</v>
      </c>
      <c r="G45" s="117">
        <f>F45/20</f>
        <v>66.685</v>
      </c>
      <c r="H45" s="240">
        <f t="shared" si="9"/>
        <v>56.484</v>
      </c>
      <c r="I45" s="173">
        <f t="shared" si="5"/>
        <v>1440.342</v>
      </c>
      <c r="J45" s="200">
        <f>I45/20</f>
        <v>72.0171</v>
      </c>
      <c r="K45" s="244">
        <v>8</v>
      </c>
      <c r="L45" s="72"/>
    </row>
    <row r="46" spans="1:12" ht="36.75" customHeight="1">
      <c r="A46" s="353"/>
      <c r="B46" s="331"/>
      <c r="C46" s="330"/>
      <c r="D46" s="107" t="s">
        <v>210</v>
      </c>
      <c r="E46" s="71">
        <v>480</v>
      </c>
      <c r="F46" s="237">
        <f>ROUND(E46*F$5,1)</f>
        <v>12240</v>
      </c>
      <c r="G46" s="117">
        <f>F46/200</f>
        <v>61.2</v>
      </c>
      <c r="H46" s="212">
        <f>E46*1.05</f>
        <v>504</v>
      </c>
      <c r="I46" s="173">
        <f t="shared" si="5"/>
        <v>12852</v>
      </c>
      <c r="J46" s="200">
        <f>I46/200</f>
        <v>64.26</v>
      </c>
      <c r="K46" s="243">
        <v>2</v>
      </c>
      <c r="L46" s="72"/>
    </row>
    <row r="47" spans="1:12" s="102" customFormat="1" ht="23.25" customHeight="1" thickBot="1">
      <c r="A47" s="140" t="s">
        <v>272</v>
      </c>
      <c r="B47" s="141"/>
      <c r="C47" s="141"/>
      <c r="D47" s="141"/>
      <c r="E47" s="141"/>
      <c r="F47" s="141"/>
      <c r="G47" s="140"/>
      <c r="H47" s="143"/>
      <c r="I47" s="143"/>
      <c r="J47" s="143"/>
      <c r="K47" s="144"/>
      <c r="L47" s="454"/>
    </row>
    <row r="48" spans="1:12" ht="39.75" customHeight="1" thickBot="1">
      <c r="A48" s="319" t="s">
        <v>213</v>
      </c>
      <c r="B48" s="338" t="s">
        <v>313</v>
      </c>
      <c r="C48" s="328" t="s">
        <v>314</v>
      </c>
      <c r="D48" s="106" t="s">
        <v>211</v>
      </c>
      <c r="E48" s="69">
        <v>32</v>
      </c>
      <c r="F48" s="237">
        <f aca="true" t="shared" si="10" ref="F48:F67">ROUND(E48*F$5,1)</f>
        <v>816</v>
      </c>
      <c r="G48" s="117">
        <f>F48/20</f>
        <v>40.8</v>
      </c>
      <c r="H48" s="240">
        <f t="shared" si="9"/>
        <v>34.56</v>
      </c>
      <c r="I48" s="173">
        <f t="shared" si="5"/>
        <v>881.2800000000001</v>
      </c>
      <c r="J48" s="200">
        <f>I48/20</f>
        <v>44.06400000000001</v>
      </c>
      <c r="K48" s="244">
        <v>8</v>
      </c>
      <c r="L48" s="72"/>
    </row>
    <row r="49" spans="1:12" ht="39.75" customHeight="1" thickBot="1">
      <c r="A49" s="320"/>
      <c r="B49" s="339"/>
      <c r="C49" s="329"/>
      <c r="D49" s="107" t="s">
        <v>210</v>
      </c>
      <c r="E49" s="71">
        <v>294</v>
      </c>
      <c r="F49" s="237">
        <f t="shared" si="10"/>
        <v>7497</v>
      </c>
      <c r="G49" s="117">
        <f>F49/200</f>
        <v>37.485</v>
      </c>
      <c r="H49" s="212">
        <f aca="true" t="shared" si="11" ref="H49:H67">E49*1.05</f>
        <v>308.7</v>
      </c>
      <c r="I49" s="173">
        <f t="shared" si="5"/>
        <v>7871.849999999999</v>
      </c>
      <c r="J49" s="200">
        <f>I49/200</f>
        <v>39.359249999999996</v>
      </c>
      <c r="K49" s="243">
        <v>2</v>
      </c>
      <c r="L49" s="72"/>
    </row>
    <row r="50" spans="1:12" ht="39.75" customHeight="1" thickBot="1">
      <c r="A50" s="319" t="s">
        <v>214</v>
      </c>
      <c r="B50" s="338" t="s">
        <v>315</v>
      </c>
      <c r="C50" s="345" t="s">
        <v>316</v>
      </c>
      <c r="D50" s="106" t="s">
        <v>211</v>
      </c>
      <c r="E50" s="69">
        <v>29</v>
      </c>
      <c r="F50" s="237">
        <f t="shared" si="10"/>
        <v>739.5</v>
      </c>
      <c r="G50" s="117">
        <f aca="true" t="shared" si="12" ref="G50:G66">F50/20</f>
        <v>36.975</v>
      </c>
      <c r="H50" s="240">
        <f t="shared" si="9"/>
        <v>31.32</v>
      </c>
      <c r="I50" s="173">
        <f t="shared" si="5"/>
        <v>798.66</v>
      </c>
      <c r="J50" s="200">
        <f>I50/20</f>
        <v>39.933</v>
      </c>
      <c r="K50" s="244">
        <v>8</v>
      </c>
      <c r="L50" s="72"/>
    </row>
    <row r="51" spans="1:12" ht="39.75" customHeight="1" thickBot="1">
      <c r="A51" s="320"/>
      <c r="B51" s="339"/>
      <c r="C51" s="346"/>
      <c r="D51" s="107" t="s">
        <v>210</v>
      </c>
      <c r="E51" s="71">
        <v>264</v>
      </c>
      <c r="F51" s="237">
        <f t="shared" si="10"/>
        <v>6732</v>
      </c>
      <c r="G51" s="117">
        <f>F51/200</f>
        <v>33.66</v>
      </c>
      <c r="H51" s="212">
        <f t="shared" si="11"/>
        <v>277.2</v>
      </c>
      <c r="I51" s="173">
        <f t="shared" si="5"/>
        <v>7068.599999999999</v>
      </c>
      <c r="J51" s="200">
        <f>I51/200</f>
        <v>35.342999999999996</v>
      </c>
      <c r="K51" s="243">
        <v>2</v>
      </c>
      <c r="L51" s="72"/>
    </row>
    <row r="52" spans="1:12" ht="36" customHeight="1" thickBot="1">
      <c r="A52" s="319" t="s">
        <v>215</v>
      </c>
      <c r="B52" s="338" t="s">
        <v>321</v>
      </c>
      <c r="C52" s="345" t="s">
        <v>326</v>
      </c>
      <c r="D52" s="106" t="s">
        <v>211</v>
      </c>
      <c r="E52" s="69">
        <v>29</v>
      </c>
      <c r="F52" s="237">
        <f t="shared" si="10"/>
        <v>739.5</v>
      </c>
      <c r="G52" s="117">
        <f t="shared" si="12"/>
        <v>36.975</v>
      </c>
      <c r="H52" s="240">
        <f t="shared" si="9"/>
        <v>31.32</v>
      </c>
      <c r="I52" s="173">
        <f t="shared" si="5"/>
        <v>798.66</v>
      </c>
      <c r="J52" s="200">
        <f>I52/20</f>
        <v>39.933</v>
      </c>
      <c r="K52" s="244">
        <v>8</v>
      </c>
      <c r="L52" s="72"/>
    </row>
    <row r="53" spans="1:12" ht="36" customHeight="1" thickBot="1">
      <c r="A53" s="320"/>
      <c r="B53" s="339"/>
      <c r="C53" s="346"/>
      <c r="D53" s="107" t="s">
        <v>210</v>
      </c>
      <c r="E53" s="71">
        <v>264</v>
      </c>
      <c r="F53" s="237">
        <f t="shared" si="10"/>
        <v>6732</v>
      </c>
      <c r="G53" s="117">
        <f>F53/200</f>
        <v>33.66</v>
      </c>
      <c r="H53" s="212">
        <f t="shared" si="11"/>
        <v>277.2</v>
      </c>
      <c r="I53" s="173">
        <f t="shared" si="5"/>
        <v>7068.599999999999</v>
      </c>
      <c r="J53" s="200">
        <f>I53/200</f>
        <v>35.342999999999996</v>
      </c>
      <c r="K53" s="243">
        <v>2</v>
      </c>
      <c r="L53" s="72"/>
    </row>
    <row r="54" spans="1:12" ht="40.5" customHeight="1" thickBot="1">
      <c r="A54" s="319" t="s">
        <v>216</v>
      </c>
      <c r="B54" s="338" t="s">
        <v>323</v>
      </c>
      <c r="C54" s="328" t="s">
        <v>322</v>
      </c>
      <c r="D54" s="106" t="s">
        <v>211</v>
      </c>
      <c r="E54" s="69">
        <v>30</v>
      </c>
      <c r="F54" s="237">
        <f t="shared" si="10"/>
        <v>765</v>
      </c>
      <c r="G54" s="117">
        <f t="shared" si="12"/>
        <v>38.25</v>
      </c>
      <c r="H54" s="240">
        <f t="shared" si="9"/>
        <v>32.400000000000006</v>
      </c>
      <c r="I54" s="173">
        <f t="shared" si="5"/>
        <v>826.2000000000002</v>
      </c>
      <c r="J54" s="200">
        <f>I54/20</f>
        <v>41.31000000000001</v>
      </c>
      <c r="K54" s="244">
        <v>8</v>
      </c>
      <c r="L54" s="72"/>
    </row>
    <row r="55" spans="1:12" ht="40.5" customHeight="1" thickBot="1">
      <c r="A55" s="320"/>
      <c r="B55" s="339"/>
      <c r="C55" s="329"/>
      <c r="D55" s="107" t="s">
        <v>210</v>
      </c>
      <c r="E55" s="71">
        <v>272</v>
      </c>
      <c r="F55" s="237">
        <f t="shared" si="10"/>
        <v>6936</v>
      </c>
      <c r="G55" s="117">
        <f>F55/200</f>
        <v>34.68</v>
      </c>
      <c r="H55" s="212">
        <f t="shared" si="11"/>
        <v>285.6</v>
      </c>
      <c r="I55" s="173">
        <f t="shared" si="5"/>
        <v>7282.8</v>
      </c>
      <c r="J55" s="200">
        <f>I55/200</f>
        <v>36.414</v>
      </c>
      <c r="K55" s="243">
        <v>2</v>
      </c>
      <c r="L55" s="72"/>
    </row>
    <row r="56" spans="1:12" ht="38.25" customHeight="1" thickBot="1">
      <c r="A56" s="319" t="s">
        <v>217</v>
      </c>
      <c r="B56" s="338" t="s">
        <v>324</v>
      </c>
      <c r="C56" s="328" t="s">
        <v>325</v>
      </c>
      <c r="D56" s="106" t="s">
        <v>211</v>
      </c>
      <c r="E56" s="69">
        <v>30</v>
      </c>
      <c r="F56" s="237">
        <f t="shared" si="10"/>
        <v>765</v>
      </c>
      <c r="G56" s="117">
        <f t="shared" si="12"/>
        <v>38.25</v>
      </c>
      <c r="H56" s="240">
        <f t="shared" si="9"/>
        <v>32.400000000000006</v>
      </c>
      <c r="I56" s="173">
        <f t="shared" si="5"/>
        <v>826.2000000000002</v>
      </c>
      <c r="J56" s="200">
        <f>I56/20</f>
        <v>41.31000000000001</v>
      </c>
      <c r="K56" s="244">
        <v>8</v>
      </c>
      <c r="L56" s="72"/>
    </row>
    <row r="57" spans="1:12" ht="38.25" customHeight="1" thickBot="1">
      <c r="A57" s="320"/>
      <c r="B57" s="339"/>
      <c r="C57" s="329"/>
      <c r="D57" s="107" t="s">
        <v>210</v>
      </c>
      <c r="E57" s="71">
        <v>272</v>
      </c>
      <c r="F57" s="237">
        <f t="shared" si="10"/>
        <v>6936</v>
      </c>
      <c r="G57" s="117">
        <f>F57/200</f>
        <v>34.68</v>
      </c>
      <c r="H57" s="212">
        <f t="shared" si="11"/>
        <v>285.6</v>
      </c>
      <c r="I57" s="173">
        <f t="shared" si="5"/>
        <v>7282.8</v>
      </c>
      <c r="J57" s="200">
        <f>I57/200</f>
        <v>36.414</v>
      </c>
      <c r="K57" s="243">
        <v>2</v>
      </c>
      <c r="L57" s="72"/>
    </row>
    <row r="58" spans="1:12" s="94" customFormat="1" ht="39" customHeight="1" thickBot="1">
      <c r="A58" s="319" t="s">
        <v>250</v>
      </c>
      <c r="B58" s="338" t="s">
        <v>327</v>
      </c>
      <c r="C58" s="328" t="s">
        <v>328</v>
      </c>
      <c r="D58" s="106" t="s">
        <v>211</v>
      </c>
      <c r="E58" s="69">
        <v>32</v>
      </c>
      <c r="F58" s="238">
        <f t="shared" si="10"/>
        <v>816</v>
      </c>
      <c r="G58" s="118">
        <f t="shared" si="12"/>
        <v>40.8</v>
      </c>
      <c r="H58" s="240">
        <f t="shared" si="9"/>
        <v>34.56</v>
      </c>
      <c r="I58" s="173">
        <f t="shared" si="5"/>
        <v>881.2800000000001</v>
      </c>
      <c r="J58" s="200">
        <f>I58/20</f>
        <v>44.06400000000001</v>
      </c>
      <c r="K58" s="244">
        <v>8</v>
      </c>
      <c r="L58" s="455"/>
    </row>
    <row r="59" spans="1:12" s="94" customFormat="1" ht="39" customHeight="1" thickBot="1">
      <c r="A59" s="320"/>
      <c r="B59" s="339"/>
      <c r="C59" s="329"/>
      <c r="D59" s="107" t="s">
        <v>210</v>
      </c>
      <c r="E59" s="71">
        <v>289</v>
      </c>
      <c r="F59" s="238">
        <f t="shared" si="10"/>
        <v>7369.5</v>
      </c>
      <c r="G59" s="118">
        <f>F59/200</f>
        <v>36.8475</v>
      </c>
      <c r="H59" s="212">
        <f t="shared" si="11"/>
        <v>303.45</v>
      </c>
      <c r="I59" s="173">
        <f t="shared" si="5"/>
        <v>7737.974999999999</v>
      </c>
      <c r="J59" s="200">
        <f>I59/200</f>
        <v>38.689875</v>
      </c>
      <c r="K59" s="243">
        <v>2</v>
      </c>
      <c r="L59" s="455"/>
    </row>
    <row r="60" spans="1:12" ht="38.25" customHeight="1" thickBot="1">
      <c r="A60" s="319" t="s">
        <v>251</v>
      </c>
      <c r="B60" s="338" t="s">
        <v>317</v>
      </c>
      <c r="C60" s="328" t="s">
        <v>318</v>
      </c>
      <c r="D60" s="106" t="s">
        <v>211</v>
      </c>
      <c r="E60" s="69">
        <v>32</v>
      </c>
      <c r="F60" s="237">
        <f t="shared" si="10"/>
        <v>816</v>
      </c>
      <c r="G60" s="117">
        <f t="shared" si="12"/>
        <v>40.8</v>
      </c>
      <c r="H60" s="240">
        <f t="shared" si="9"/>
        <v>34.56</v>
      </c>
      <c r="I60" s="173">
        <f t="shared" si="5"/>
        <v>881.2800000000001</v>
      </c>
      <c r="J60" s="200">
        <f>I60/20</f>
        <v>44.06400000000001</v>
      </c>
      <c r="K60" s="244">
        <v>8</v>
      </c>
      <c r="L60" s="72"/>
    </row>
    <row r="61" spans="1:12" ht="38.25" customHeight="1" thickBot="1">
      <c r="A61" s="320"/>
      <c r="B61" s="339"/>
      <c r="C61" s="329"/>
      <c r="D61" s="107" t="s">
        <v>210</v>
      </c>
      <c r="E61" s="71">
        <v>290</v>
      </c>
      <c r="F61" s="237">
        <f t="shared" si="10"/>
        <v>7395</v>
      </c>
      <c r="G61" s="117">
        <f>F61/200</f>
        <v>36.975</v>
      </c>
      <c r="H61" s="212">
        <f t="shared" si="11"/>
        <v>304.5</v>
      </c>
      <c r="I61" s="173">
        <f t="shared" si="5"/>
        <v>7764.75</v>
      </c>
      <c r="J61" s="200">
        <f>I61/200</f>
        <v>38.82375</v>
      </c>
      <c r="K61" s="243">
        <v>2</v>
      </c>
      <c r="L61" s="72"/>
    </row>
    <row r="62" spans="1:12" ht="36.75" customHeight="1" thickBot="1">
      <c r="A62" s="319" t="s">
        <v>218</v>
      </c>
      <c r="B62" s="338" t="s">
        <v>332</v>
      </c>
      <c r="C62" s="328" t="s">
        <v>319</v>
      </c>
      <c r="D62" s="106" t="s">
        <v>211</v>
      </c>
      <c r="E62" s="69">
        <v>40</v>
      </c>
      <c r="F62" s="237">
        <f t="shared" si="10"/>
        <v>1020</v>
      </c>
      <c r="G62" s="117">
        <f t="shared" si="12"/>
        <v>51</v>
      </c>
      <c r="H62" s="240">
        <f t="shared" si="9"/>
        <v>43.2</v>
      </c>
      <c r="I62" s="173">
        <f t="shared" si="5"/>
        <v>1101.6000000000001</v>
      </c>
      <c r="J62" s="200">
        <f>I62/20</f>
        <v>55.080000000000005</v>
      </c>
      <c r="K62" s="244">
        <v>8</v>
      </c>
      <c r="L62" s="72"/>
    </row>
    <row r="63" spans="1:12" ht="36.75" customHeight="1" thickBot="1">
      <c r="A63" s="320"/>
      <c r="B63" s="339"/>
      <c r="C63" s="329"/>
      <c r="D63" s="107" t="s">
        <v>210</v>
      </c>
      <c r="E63" s="71">
        <v>376</v>
      </c>
      <c r="F63" s="237">
        <f t="shared" si="10"/>
        <v>9588</v>
      </c>
      <c r="G63" s="117">
        <f>F63/200</f>
        <v>47.94</v>
      </c>
      <c r="H63" s="212">
        <f t="shared" si="11"/>
        <v>394.8</v>
      </c>
      <c r="I63" s="173">
        <f t="shared" si="5"/>
        <v>10067.4</v>
      </c>
      <c r="J63" s="200">
        <f>I63/200</f>
        <v>50.336999999999996</v>
      </c>
      <c r="K63" s="243">
        <v>2</v>
      </c>
      <c r="L63" s="72"/>
    </row>
    <row r="64" spans="1:12" ht="36" customHeight="1" thickBot="1">
      <c r="A64" s="319" t="s">
        <v>219</v>
      </c>
      <c r="B64" s="338" t="s">
        <v>331</v>
      </c>
      <c r="C64" s="328" t="s">
        <v>320</v>
      </c>
      <c r="D64" s="106" t="s">
        <v>211</v>
      </c>
      <c r="E64" s="69">
        <v>41</v>
      </c>
      <c r="F64" s="237">
        <f t="shared" si="10"/>
        <v>1045.5</v>
      </c>
      <c r="G64" s="117">
        <f t="shared" si="12"/>
        <v>52.275</v>
      </c>
      <c r="H64" s="240">
        <f t="shared" si="9"/>
        <v>44.28</v>
      </c>
      <c r="I64" s="173">
        <f t="shared" si="5"/>
        <v>1129.14</v>
      </c>
      <c r="J64" s="200">
        <f>I64/20</f>
        <v>56.45700000000001</v>
      </c>
      <c r="K64" s="244">
        <v>8</v>
      </c>
      <c r="L64" s="72"/>
    </row>
    <row r="65" spans="1:12" ht="36" customHeight="1" thickBot="1">
      <c r="A65" s="320"/>
      <c r="B65" s="339"/>
      <c r="C65" s="329"/>
      <c r="D65" s="107" t="s">
        <v>210</v>
      </c>
      <c r="E65" s="71">
        <v>385</v>
      </c>
      <c r="F65" s="237">
        <f t="shared" si="10"/>
        <v>9817.5</v>
      </c>
      <c r="G65" s="117">
        <f>F65/200</f>
        <v>49.0875</v>
      </c>
      <c r="H65" s="212">
        <f t="shared" si="11"/>
        <v>404.25</v>
      </c>
      <c r="I65" s="173">
        <f t="shared" si="5"/>
        <v>10308.375</v>
      </c>
      <c r="J65" s="200">
        <f>I65/200</f>
        <v>51.541875</v>
      </c>
      <c r="K65" s="243">
        <v>2</v>
      </c>
      <c r="L65" s="72"/>
    </row>
    <row r="66" spans="1:12" ht="39" customHeight="1" thickBot="1">
      <c r="A66" s="343" t="s">
        <v>220</v>
      </c>
      <c r="B66" s="331" t="s">
        <v>330</v>
      </c>
      <c r="C66" s="337" t="s">
        <v>329</v>
      </c>
      <c r="D66" s="106" t="s">
        <v>211</v>
      </c>
      <c r="E66" s="69">
        <v>43</v>
      </c>
      <c r="F66" s="237">
        <f t="shared" si="10"/>
        <v>1096.5</v>
      </c>
      <c r="G66" s="117">
        <f t="shared" si="12"/>
        <v>54.825</v>
      </c>
      <c r="H66" s="240">
        <f t="shared" si="9"/>
        <v>46.440000000000005</v>
      </c>
      <c r="I66" s="173">
        <f t="shared" si="5"/>
        <v>1184.22</v>
      </c>
      <c r="J66" s="200">
        <f>I66/20</f>
        <v>59.211</v>
      </c>
      <c r="K66" s="244">
        <v>8</v>
      </c>
      <c r="L66" s="72"/>
    </row>
    <row r="67" spans="1:12" ht="39" customHeight="1">
      <c r="A67" s="344"/>
      <c r="B67" s="331"/>
      <c r="C67" s="337"/>
      <c r="D67" s="107" t="s">
        <v>210</v>
      </c>
      <c r="E67" s="71">
        <v>402</v>
      </c>
      <c r="F67" s="237">
        <f t="shared" si="10"/>
        <v>10251</v>
      </c>
      <c r="G67" s="117">
        <f>F67/200</f>
        <v>51.255</v>
      </c>
      <c r="H67" s="212">
        <f t="shared" si="11"/>
        <v>422.1</v>
      </c>
      <c r="I67" s="173">
        <f t="shared" si="5"/>
        <v>10763.550000000001</v>
      </c>
      <c r="J67" s="200">
        <f>I67/200</f>
        <v>53.817750000000004</v>
      </c>
      <c r="K67" s="243">
        <v>2</v>
      </c>
      <c r="L67" s="72"/>
    </row>
    <row r="68" spans="1:12" s="102" customFormat="1" ht="25.5" customHeight="1" thickBot="1">
      <c r="A68" s="140" t="s">
        <v>273</v>
      </c>
      <c r="B68" s="141"/>
      <c r="C68" s="141"/>
      <c r="D68" s="141"/>
      <c r="E68" s="141"/>
      <c r="F68" s="141"/>
      <c r="G68" s="140"/>
      <c r="H68" s="143"/>
      <c r="I68" s="143"/>
      <c r="J68" s="143"/>
      <c r="K68" s="144"/>
      <c r="L68" s="454"/>
    </row>
    <row r="69" spans="1:12" ht="27.75" customHeight="1" thickBot="1">
      <c r="A69" s="364" t="s">
        <v>375</v>
      </c>
      <c r="B69" s="366" t="s">
        <v>376</v>
      </c>
      <c r="C69" s="340" t="s">
        <v>336</v>
      </c>
      <c r="D69" s="106" t="s">
        <v>211</v>
      </c>
      <c r="E69" s="69">
        <v>136</v>
      </c>
      <c r="F69" s="237">
        <f aca="true" t="shared" si="13" ref="F69:F74">ROUND(E69*F$5,1)</f>
        <v>3468</v>
      </c>
      <c r="G69" s="117">
        <f>F69/20</f>
        <v>173.4</v>
      </c>
      <c r="H69" s="240">
        <f>E69*1.08</f>
        <v>146.88</v>
      </c>
      <c r="I69" s="173">
        <f>H69*$F$5</f>
        <v>3745.44</v>
      </c>
      <c r="J69" s="200">
        <f>I69/20</f>
        <v>187.272</v>
      </c>
      <c r="K69" s="244">
        <v>8</v>
      </c>
      <c r="L69" s="72"/>
    </row>
    <row r="70" spans="1:12" ht="27.75" customHeight="1" thickBot="1">
      <c r="A70" s="365"/>
      <c r="B70" s="339"/>
      <c r="C70" s="341"/>
      <c r="D70" s="107" t="s">
        <v>210</v>
      </c>
      <c r="E70" s="71">
        <v>1335</v>
      </c>
      <c r="F70" s="237">
        <f t="shared" si="13"/>
        <v>34042.5</v>
      </c>
      <c r="G70" s="117">
        <f>F70/200</f>
        <v>170.2125</v>
      </c>
      <c r="H70" s="212">
        <f>E70*1.05</f>
        <v>1401.75</v>
      </c>
      <c r="I70" s="173">
        <f>H70*$F$5</f>
        <v>35744.625</v>
      </c>
      <c r="J70" s="200">
        <f>I70/200</f>
        <v>178.723125</v>
      </c>
      <c r="K70" s="243">
        <v>2</v>
      </c>
      <c r="L70" s="72"/>
    </row>
    <row r="71" spans="1:12" ht="27.75" customHeight="1" thickBot="1">
      <c r="A71" s="322" t="s">
        <v>237</v>
      </c>
      <c r="B71" s="338" t="s">
        <v>333</v>
      </c>
      <c r="C71" s="340" t="s">
        <v>336</v>
      </c>
      <c r="D71" s="106" t="s">
        <v>211</v>
      </c>
      <c r="E71" s="69">
        <v>32</v>
      </c>
      <c r="F71" s="237">
        <f t="shared" si="13"/>
        <v>816</v>
      </c>
      <c r="G71" s="117">
        <f>F71/20</f>
        <v>40.8</v>
      </c>
      <c r="H71" s="240">
        <f>E71*1.08</f>
        <v>34.56</v>
      </c>
      <c r="I71" s="173">
        <f t="shared" si="5"/>
        <v>881.2800000000001</v>
      </c>
      <c r="J71" s="200">
        <f>I71/20</f>
        <v>44.06400000000001</v>
      </c>
      <c r="K71" s="244">
        <v>8</v>
      </c>
      <c r="L71" s="72"/>
    </row>
    <row r="72" spans="1:12" ht="27.75" customHeight="1" thickBot="1">
      <c r="A72" s="321"/>
      <c r="B72" s="339"/>
      <c r="C72" s="341"/>
      <c r="D72" s="107" t="s">
        <v>210</v>
      </c>
      <c r="E72" s="71">
        <v>296</v>
      </c>
      <c r="F72" s="237">
        <f t="shared" si="13"/>
        <v>7548</v>
      </c>
      <c r="G72" s="117">
        <f>F72/200</f>
        <v>37.74</v>
      </c>
      <c r="H72" s="212">
        <f>E72*1.05</f>
        <v>310.8</v>
      </c>
      <c r="I72" s="173">
        <f t="shared" si="5"/>
        <v>7925.400000000001</v>
      </c>
      <c r="J72" s="200">
        <f>I72/200</f>
        <v>39.627</v>
      </c>
      <c r="K72" s="243">
        <v>2</v>
      </c>
      <c r="L72" s="72"/>
    </row>
    <row r="73" spans="1:12" ht="30.75" customHeight="1" thickBot="1">
      <c r="A73" s="322" t="s">
        <v>238</v>
      </c>
      <c r="B73" s="331" t="s">
        <v>334</v>
      </c>
      <c r="C73" s="342" t="s">
        <v>335</v>
      </c>
      <c r="D73" s="106" t="s">
        <v>211</v>
      </c>
      <c r="E73" s="69">
        <v>33</v>
      </c>
      <c r="F73" s="237">
        <f t="shared" si="13"/>
        <v>841.5</v>
      </c>
      <c r="G73" s="117">
        <f>F73/20</f>
        <v>42.075</v>
      </c>
      <c r="H73" s="240">
        <f>E73*1.08</f>
        <v>35.64</v>
      </c>
      <c r="I73" s="173">
        <f t="shared" si="5"/>
        <v>908.82</v>
      </c>
      <c r="J73" s="200">
        <f>I73/20</f>
        <v>45.441</v>
      </c>
      <c r="K73" s="244">
        <v>8</v>
      </c>
      <c r="L73" s="72"/>
    </row>
    <row r="74" spans="1:12" ht="30.75" customHeight="1">
      <c r="A74" s="321"/>
      <c r="B74" s="331"/>
      <c r="C74" s="342"/>
      <c r="D74" s="107" t="s">
        <v>210</v>
      </c>
      <c r="E74" s="71">
        <v>305</v>
      </c>
      <c r="F74" s="237">
        <f t="shared" si="13"/>
        <v>7777.5</v>
      </c>
      <c r="G74" s="117">
        <f>F74/200</f>
        <v>38.8875</v>
      </c>
      <c r="H74" s="212">
        <f>E74*1.05</f>
        <v>320.25</v>
      </c>
      <c r="I74" s="173">
        <f t="shared" si="5"/>
        <v>8166.375</v>
      </c>
      <c r="J74" s="200">
        <f>I74/200</f>
        <v>40.831875</v>
      </c>
      <c r="K74" s="243">
        <v>2</v>
      </c>
      <c r="L74" s="72"/>
    </row>
    <row r="75" spans="1:12" s="102" customFormat="1" ht="23.25" customHeight="1" thickBot="1">
      <c r="A75" s="140" t="s">
        <v>274</v>
      </c>
      <c r="B75" s="141"/>
      <c r="C75" s="141"/>
      <c r="D75" s="141"/>
      <c r="E75" s="141"/>
      <c r="F75" s="141"/>
      <c r="G75" s="140"/>
      <c r="H75" s="143"/>
      <c r="I75" s="143"/>
      <c r="J75" s="143"/>
      <c r="K75" s="144"/>
      <c r="L75" s="454"/>
    </row>
    <row r="76" spans="1:12" ht="16.5" customHeight="1" thickBot="1">
      <c r="A76" s="319" t="s">
        <v>261</v>
      </c>
      <c r="B76" s="331" t="s">
        <v>245</v>
      </c>
      <c r="C76" s="332" t="s">
        <v>337</v>
      </c>
      <c r="D76" s="106" t="s">
        <v>211</v>
      </c>
      <c r="E76" s="69">
        <v>31</v>
      </c>
      <c r="F76" s="237">
        <f aca="true" t="shared" si="14" ref="F76:F89">ROUND(E76*F$5,1)</f>
        <v>790.5</v>
      </c>
      <c r="G76" s="117">
        <f aca="true" t="shared" si="15" ref="G76:G88">F76/20</f>
        <v>39.525</v>
      </c>
      <c r="H76" s="240">
        <f aca="true" t="shared" si="16" ref="H76:H88">E76*1.08</f>
        <v>33.480000000000004</v>
      </c>
      <c r="I76" s="173">
        <f t="shared" si="5"/>
        <v>853.7400000000001</v>
      </c>
      <c r="J76" s="200">
        <f aca="true" t="shared" si="17" ref="J76:J88">I76/20</f>
        <v>42.687000000000005</v>
      </c>
      <c r="K76" s="244">
        <v>8</v>
      </c>
      <c r="L76" s="72"/>
    </row>
    <row r="77" spans="1:12" ht="16.5" thickBot="1">
      <c r="A77" s="320"/>
      <c r="B77" s="331"/>
      <c r="C77" s="333"/>
      <c r="D77" s="107" t="s">
        <v>210</v>
      </c>
      <c r="E77" s="71">
        <v>283</v>
      </c>
      <c r="F77" s="237">
        <f t="shared" si="14"/>
        <v>7216.5</v>
      </c>
      <c r="G77" s="117">
        <f>F77/200</f>
        <v>36.0825</v>
      </c>
      <c r="H77" s="212">
        <f aca="true" t="shared" si="18" ref="H77:H89">E77*1.05</f>
        <v>297.15000000000003</v>
      </c>
      <c r="I77" s="173">
        <f t="shared" si="5"/>
        <v>7577.325000000001</v>
      </c>
      <c r="J77" s="200">
        <f aca="true" t="shared" si="19" ref="J77:J89">I77/200</f>
        <v>37.886625</v>
      </c>
      <c r="K77" s="243">
        <v>2</v>
      </c>
      <c r="L77" s="72"/>
    </row>
    <row r="78" spans="1:12" ht="18.75" customHeight="1" thickBot="1">
      <c r="A78" s="319" t="s">
        <v>378</v>
      </c>
      <c r="B78" s="331"/>
      <c r="C78" s="315" t="s">
        <v>338</v>
      </c>
      <c r="D78" s="106" t="s">
        <v>211</v>
      </c>
      <c r="E78" s="69">
        <v>31.2</v>
      </c>
      <c r="F78" s="237">
        <f t="shared" si="14"/>
        <v>795.6</v>
      </c>
      <c r="G78" s="117">
        <f t="shared" si="15"/>
        <v>39.78</v>
      </c>
      <c r="H78" s="240">
        <f t="shared" si="16"/>
        <v>33.696</v>
      </c>
      <c r="I78" s="173">
        <f t="shared" si="5"/>
        <v>859.2479999999999</v>
      </c>
      <c r="J78" s="200">
        <f t="shared" si="17"/>
        <v>42.962399999999995</v>
      </c>
      <c r="K78" s="244">
        <v>8</v>
      </c>
      <c r="L78" s="72"/>
    </row>
    <row r="79" spans="1:12" ht="18.75" customHeight="1" thickBot="1">
      <c r="A79" s="321"/>
      <c r="B79" s="331"/>
      <c r="C79" s="316"/>
      <c r="D79" s="107" t="s">
        <v>210</v>
      </c>
      <c r="E79" s="71">
        <v>289</v>
      </c>
      <c r="F79" s="237">
        <f t="shared" si="14"/>
        <v>7369.5</v>
      </c>
      <c r="G79" s="117">
        <f>F79/200</f>
        <v>36.8475</v>
      </c>
      <c r="H79" s="212">
        <f t="shared" si="18"/>
        <v>303.45</v>
      </c>
      <c r="I79" s="173">
        <f t="shared" si="5"/>
        <v>7737.974999999999</v>
      </c>
      <c r="J79" s="200">
        <f t="shared" si="19"/>
        <v>38.689875</v>
      </c>
      <c r="K79" s="243">
        <v>2</v>
      </c>
      <c r="L79" s="72"/>
    </row>
    <row r="80" spans="1:12" ht="18.75" customHeight="1" thickBot="1">
      <c r="A80" s="319" t="s">
        <v>260</v>
      </c>
      <c r="B80" s="331"/>
      <c r="C80" s="315" t="s">
        <v>339</v>
      </c>
      <c r="D80" s="106" t="s">
        <v>211</v>
      </c>
      <c r="E80" s="69">
        <v>32.5</v>
      </c>
      <c r="F80" s="237">
        <f t="shared" si="14"/>
        <v>828.8</v>
      </c>
      <c r="G80" s="117">
        <f t="shared" si="15"/>
        <v>41.44</v>
      </c>
      <c r="H80" s="240">
        <f t="shared" si="16"/>
        <v>35.1</v>
      </c>
      <c r="I80" s="173">
        <f t="shared" si="5"/>
        <v>895.0500000000001</v>
      </c>
      <c r="J80" s="200">
        <f t="shared" si="17"/>
        <v>44.752500000000005</v>
      </c>
      <c r="K80" s="244">
        <v>8</v>
      </c>
      <c r="L80" s="72"/>
    </row>
    <row r="81" spans="1:12" ht="18.75" customHeight="1" thickBot="1">
      <c r="A81" s="320"/>
      <c r="B81" s="331"/>
      <c r="C81" s="316"/>
      <c r="D81" s="107" t="s">
        <v>210</v>
      </c>
      <c r="E81" s="71">
        <v>301</v>
      </c>
      <c r="F81" s="237">
        <f t="shared" si="14"/>
        <v>7675.5</v>
      </c>
      <c r="G81" s="117">
        <f>F81/200</f>
        <v>38.3775</v>
      </c>
      <c r="H81" s="212">
        <f t="shared" si="18"/>
        <v>316.05</v>
      </c>
      <c r="I81" s="173">
        <f t="shared" si="5"/>
        <v>8059.275000000001</v>
      </c>
      <c r="J81" s="200">
        <f t="shared" si="19"/>
        <v>40.296375000000005</v>
      </c>
      <c r="K81" s="243">
        <v>2</v>
      </c>
      <c r="L81" s="72"/>
    </row>
    <row r="82" spans="1:12" ht="18.75" customHeight="1" thickBot="1">
      <c r="A82" s="322" t="s">
        <v>239</v>
      </c>
      <c r="B82" s="331"/>
      <c r="C82" s="315" t="s">
        <v>340</v>
      </c>
      <c r="D82" s="106" t="s">
        <v>211</v>
      </c>
      <c r="E82" s="69">
        <v>33</v>
      </c>
      <c r="F82" s="237">
        <f t="shared" si="14"/>
        <v>841.5</v>
      </c>
      <c r="G82" s="117">
        <f t="shared" si="15"/>
        <v>42.075</v>
      </c>
      <c r="H82" s="240">
        <f t="shared" si="16"/>
        <v>35.64</v>
      </c>
      <c r="I82" s="173">
        <f t="shared" si="5"/>
        <v>908.82</v>
      </c>
      <c r="J82" s="200">
        <f t="shared" si="17"/>
        <v>45.441</v>
      </c>
      <c r="K82" s="244">
        <v>8</v>
      </c>
      <c r="L82" s="72"/>
    </row>
    <row r="83" spans="1:12" ht="18.75" customHeight="1" thickBot="1">
      <c r="A83" s="321"/>
      <c r="B83" s="331"/>
      <c r="C83" s="316"/>
      <c r="D83" s="107" t="s">
        <v>210</v>
      </c>
      <c r="E83" s="71">
        <v>306</v>
      </c>
      <c r="F83" s="237">
        <f t="shared" si="14"/>
        <v>7803</v>
      </c>
      <c r="G83" s="117">
        <f>F83/200</f>
        <v>39.015</v>
      </c>
      <c r="H83" s="212">
        <f t="shared" si="18"/>
        <v>321.3</v>
      </c>
      <c r="I83" s="173">
        <f t="shared" si="5"/>
        <v>8193.15</v>
      </c>
      <c r="J83" s="200">
        <f t="shared" si="19"/>
        <v>40.96575</v>
      </c>
      <c r="K83" s="243">
        <v>2</v>
      </c>
      <c r="L83" s="72"/>
    </row>
    <row r="84" spans="1:12" ht="18.75" customHeight="1" thickBot="1">
      <c r="A84" s="322" t="s">
        <v>240</v>
      </c>
      <c r="B84" s="331"/>
      <c r="C84" s="315" t="s">
        <v>341</v>
      </c>
      <c r="D84" s="106" t="s">
        <v>211</v>
      </c>
      <c r="E84" s="69">
        <v>34</v>
      </c>
      <c r="F84" s="237">
        <f t="shared" si="14"/>
        <v>867</v>
      </c>
      <c r="G84" s="117">
        <f t="shared" si="15"/>
        <v>43.35</v>
      </c>
      <c r="H84" s="240">
        <f t="shared" si="16"/>
        <v>36.72</v>
      </c>
      <c r="I84" s="173">
        <f t="shared" si="5"/>
        <v>936.36</v>
      </c>
      <c r="J84" s="200">
        <f t="shared" si="17"/>
        <v>46.818</v>
      </c>
      <c r="K84" s="244">
        <v>8</v>
      </c>
      <c r="L84" s="72"/>
    </row>
    <row r="85" spans="1:12" ht="18.75" customHeight="1" thickBot="1">
      <c r="A85" s="321"/>
      <c r="B85" s="331"/>
      <c r="C85" s="316"/>
      <c r="D85" s="107" t="s">
        <v>210</v>
      </c>
      <c r="E85" s="71">
        <v>314</v>
      </c>
      <c r="F85" s="237">
        <f t="shared" si="14"/>
        <v>8007</v>
      </c>
      <c r="G85" s="117">
        <f>F85/200</f>
        <v>40.035</v>
      </c>
      <c r="H85" s="212">
        <f t="shared" si="18"/>
        <v>329.7</v>
      </c>
      <c r="I85" s="173">
        <f>H85*$F$5</f>
        <v>8407.35</v>
      </c>
      <c r="J85" s="200">
        <f t="shared" si="19"/>
        <v>42.036750000000005</v>
      </c>
      <c r="K85" s="243">
        <v>2</v>
      </c>
      <c r="L85" s="72"/>
    </row>
    <row r="86" spans="1:12" ht="18.75" customHeight="1" thickBot="1">
      <c r="A86" s="322" t="s">
        <v>241</v>
      </c>
      <c r="B86" s="331"/>
      <c r="C86" s="315" t="s">
        <v>342</v>
      </c>
      <c r="D86" s="106" t="s">
        <v>211</v>
      </c>
      <c r="E86" s="69">
        <v>35</v>
      </c>
      <c r="F86" s="237">
        <f t="shared" si="14"/>
        <v>892.5</v>
      </c>
      <c r="G86" s="117">
        <f t="shared" si="15"/>
        <v>44.625</v>
      </c>
      <c r="H86" s="240">
        <f t="shared" si="16"/>
        <v>37.800000000000004</v>
      </c>
      <c r="I86" s="173">
        <f>H86*$F$5</f>
        <v>963.9000000000001</v>
      </c>
      <c r="J86" s="200">
        <f t="shared" si="17"/>
        <v>48.19500000000001</v>
      </c>
      <c r="K86" s="244">
        <v>8</v>
      </c>
      <c r="L86" s="72"/>
    </row>
    <row r="87" spans="1:12" ht="18.75" customHeight="1" thickBot="1">
      <c r="A87" s="321"/>
      <c r="B87" s="331"/>
      <c r="C87" s="316"/>
      <c r="D87" s="107" t="s">
        <v>210</v>
      </c>
      <c r="E87" s="71">
        <v>327</v>
      </c>
      <c r="F87" s="237">
        <f t="shared" si="14"/>
        <v>8338.5</v>
      </c>
      <c r="G87" s="117">
        <f>F87/200</f>
        <v>41.6925</v>
      </c>
      <c r="H87" s="212">
        <f t="shared" si="18"/>
        <v>343.35</v>
      </c>
      <c r="I87" s="173">
        <f>H87*$F$5</f>
        <v>8755.425000000001</v>
      </c>
      <c r="J87" s="200">
        <f t="shared" si="19"/>
        <v>43.777125000000005</v>
      </c>
      <c r="K87" s="243">
        <v>2</v>
      </c>
      <c r="L87" s="72"/>
    </row>
    <row r="88" spans="1:12" ht="18.75" customHeight="1" thickBot="1">
      <c r="A88" s="322" t="s">
        <v>242</v>
      </c>
      <c r="B88" s="331"/>
      <c r="C88" s="317" t="s">
        <v>343</v>
      </c>
      <c r="D88" s="106" t="s">
        <v>211</v>
      </c>
      <c r="E88" s="69">
        <v>37</v>
      </c>
      <c r="F88" s="237">
        <f t="shared" si="14"/>
        <v>943.5</v>
      </c>
      <c r="G88" s="117">
        <f t="shared" si="15"/>
        <v>47.175</v>
      </c>
      <c r="H88" s="240">
        <f t="shared" si="16"/>
        <v>39.96</v>
      </c>
      <c r="I88" s="173">
        <f>H88*$F$5</f>
        <v>1018.98</v>
      </c>
      <c r="J88" s="200">
        <f t="shared" si="17"/>
        <v>50.949</v>
      </c>
      <c r="K88" s="244">
        <v>8</v>
      </c>
      <c r="L88" s="72"/>
    </row>
    <row r="89" spans="1:12" ht="18.75" customHeight="1">
      <c r="A89" s="321"/>
      <c r="B89" s="331"/>
      <c r="C89" s="318"/>
      <c r="D89" s="107" t="s">
        <v>210</v>
      </c>
      <c r="E89" s="70">
        <v>341</v>
      </c>
      <c r="F89" s="237">
        <f t="shared" si="14"/>
        <v>8695.5</v>
      </c>
      <c r="G89" s="117">
        <f>F89/200</f>
        <v>43.4775</v>
      </c>
      <c r="H89" s="212">
        <f t="shared" si="18"/>
        <v>358.05</v>
      </c>
      <c r="I89" s="173">
        <f>H89*$F$5</f>
        <v>9130.275</v>
      </c>
      <c r="J89" s="200">
        <f t="shared" si="19"/>
        <v>45.651375</v>
      </c>
      <c r="K89" s="243">
        <v>2</v>
      </c>
      <c r="L89" s="72"/>
    </row>
    <row r="90" spans="1:12" s="102" customFormat="1" ht="24" customHeight="1" thickBot="1">
      <c r="A90" s="140" t="s">
        <v>275</v>
      </c>
      <c r="B90" s="141"/>
      <c r="C90" s="141"/>
      <c r="D90" s="141"/>
      <c r="E90" s="141"/>
      <c r="F90" s="141"/>
      <c r="G90" s="140"/>
      <c r="H90" s="143"/>
      <c r="I90" s="143"/>
      <c r="J90" s="143"/>
      <c r="K90" s="144"/>
      <c r="L90" s="454"/>
    </row>
    <row r="91" spans="1:12" ht="24" customHeight="1" thickBot="1">
      <c r="A91" s="322" t="s">
        <v>243</v>
      </c>
      <c r="B91" s="325" t="s">
        <v>344</v>
      </c>
      <c r="C91" s="328" t="s">
        <v>345</v>
      </c>
      <c r="D91" s="106" t="s">
        <v>211</v>
      </c>
      <c r="E91" s="69">
        <v>36</v>
      </c>
      <c r="F91" s="239">
        <f>ROUND(E91*F$5,1)</f>
        <v>918</v>
      </c>
      <c r="G91" s="117">
        <f>F91/20</f>
        <v>45.9</v>
      </c>
      <c r="H91" s="240">
        <f>E91*1.08</f>
        <v>38.88</v>
      </c>
      <c r="I91" s="173">
        <f>H91*$F$5</f>
        <v>991.44</v>
      </c>
      <c r="J91" s="200">
        <f>I91/20</f>
        <v>49.572</v>
      </c>
      <c r="K91" s="244">
        <v>8</v>
      </c>
      <c r="L91" s="72"/>
    </row>
    <row r="92" spans="1:12" ht="24" customHeight="1" thickBot="1">
      <c r="A92" s="321"/>
      <c r="B92" s="326"/>
      <c r="C92" s="329"/>
      <c r="D92" s="107" t="s">
        <v>210</v>
      </c>
      <c r="E92" s="71">
        <v>335</v>
      </c>
      <c r="F92" s="239">
        <f>ROUND(E92*F$5,1)</f>
        <v>8542.5</v>
      </c>
      <c r="G92" s="117">
        <f>F92/200</f>
        <v>42.7125</v>
      </c>
      <c r="H92" s="212">
        <f>E92*1.05</f>
        <v>351.75</v>
      </c>
      <c r="I92" s="173">
        <f>H92*$F$5</f>
        <v>8969.625</v>
      </c>
      <c r="J92" s="200">
        <f>I92/200</f>
        <v>44.848125</v>
      </c>
      <c r="K92" s="243">
        <v>2</v>
      </c>
      <c r="L92" s="72"/>
    </row>
    <row r="93" spans="1:12" ht="24" customHeight="1" thickBot="1">
      <c r="A93" s="323" t="s">
        <v>244</v>
      </c>
      <c r="B93" s="326"/>
      <c r="C93" s="330" t="s">
        <v>346</v>
      </c>
      <c r="D93" s="106" t="s">
        <v>211</v>
      </c>
      <c r="E93" s="69">
        <v>36</v>
      </c>
      <c r="F93" s="239">
        <f>ROUND(E93*F$5,1)</f>
        <v>918</v>
      </c>
      <c r="G93" s="117">
        <f>F93/20</f>
        <v>45.9</v>
      </c>
      <c r="H93" s="240">
        <f>E93*1.08</f>
        <v>38.88</v>
      </c>
      <c r="I93" s="173">
        <f>H93*$F$5</f>
        <v>991.44</v>
      </c>
      <c r="J93" s="200">
        <f>I93/20</f>
        <v>49.572</v>
      </c>
      <c r="K93" s="244">
        <v>8</v>
      </c>
      <c r="L93" s="72"/>
    </row>
    <row r="94" spans="1:12" ht="24" customHeight="1" thickBot="1">
      <c r="A94" s="324"/>
      <c r="B94" s="327"/>
      <c r="C94" s="330"/>
      <c r="D94" s="107" t="s">
        <v>210</v>
      </c>
      <c r="E94" s="71">
        <v>335</v>
      </c>
      <c r="F94" s="239">
        <f>ROUND(E94*F$5,1)</f>
        <v>8542.5</v>
      </c>
      <c r="G94" s="117">
        <f>F94/200</f>
        <v>42.7125</v>
      </c>
      <c r="H94" s="212">
        <f>E94*1.05</f>
        <v>351.75</v>
      </c>
      <c r="I94" s="173">
        <f>H94*$F$5</f>
        <v>8969.625</v>
      </c>
      <c r="J94" s="200">
        <f>I94/200</f>
        <v>44.848125</v>
      </c>
      <c r="K94" s="243">
        <v>2</v>
      </c>
      <c r="L94" s="72"/>
    </row>
    <row r="95" spans="1:12" ht="26.25" customHeight="1" thickBot="1">
      <c r="A95" s="142" t="s">
        <v>246</v>
      </c>
      <c r="B95" s="143"/>
      <c r="C95" s="143"/>
      <c r="D95" s="143"/>
      <c r="E95" s="143"/>
      <c r="F95" s="143"/>
      <c r="G95" s="265" t="s">
        <v>221</v>
      </c>
      <c r="H95" s="143"/>
      <c r="I95" s="143"/>
      <c r="J95" s="266"/>
      <c r="K95" s="143"/>
      <c r="L95" s="72"/>
    </row>
    <row r="96" spans="1:12" ht="27.75" customHeight="1" thickBot="1">
      <c r="A96" s="334" t="s">
        <v>257</v>
      </c>
      <c r="B96" s="331" t="s">
        <v>254</v>
      </c>
      <c r="C96" s="330" t="s">
        <v>258</v>
      </c>
      <c r="D96" s="106" t="s">
        <v>253</v>
      </c>
      <c r="E96" s="110">
        <v>42</v>
      </c>
      <c r="F96" s="237">
        <f aca="true" t="shared" si="20" ref="F96:F101">ROUND(E96*F$5,1)</f>
        <v>1071</v>
      </c>
      <c r="G96" s="119">
        <f>F96/20</f>
        <v>53.55</v>
      </c>
      <c r="H96" s="240">
        <f>E96*1.08</f>
        <v>45.36</v>
      </c>
      <c r="I96" s="173">
        <f aca="true" t="shared" si="21" ref="I96:I101">H96*$F$5</f>
        <v>1156.68</v>
      </c>
      <c r="J96" s="200">
        <f>I96/17</f>
        <v>68.04</v>
      </c>
      <c r="K96" s="244">
        <v>8</v>
      </c>
      <c r="L96" s="72"/>
    </row>
    <row r="97" spans="1:12" ht="27.75" customHeight="1" thickBot="1">
      <c r="A97" s="335"/>
      <c r="B97" s="331"/>
      <c r="C97" s="330"/>
      <c r="D97" s="107" t="s">
        <v>347</v>
      </c>
      <c r="E97" s="70">
        <v>396</v>
      </c>
      <c r="F97" s="237">
        <f t="shared" si="20"/>
        <v>10098</v>
      </c>
      <c r="G97" s="119">
        <f>F97/200</f>
        <v>50.49</v>
      </c>
      <c r="H97" s="212">
        <f>E97*1.05</f>
        <v>415.8</v>
      </c>
      <c r="I97" s="173">
        <f t="shared" si="21"/>
        <v>10602.9</v>
      </c>
      <c r="J97" s="200">
        <f>I97/170</f>
        <v>62.37</v>
      </c>
      <c r="K97" s="243">
        <v>2</v>
      </c>
      <c r="L97" s="72"/>
    </row>
    <row r="98" spans="1:12" ht="27.75" customHeight="1" thickBot="1">
      <c r="A98" s="334" t="s">
        <v>252</v>
      </c>
      <c r="B98" s="331" t="s">
        <v>349</v>
      </c>
      <c r="C98" s="337" t="s">
        <v>255</v>
      </c>
      <c r="D98" s="106" t="s">
        <v>253</v>
      </c>
      <c r="E98" s="110">
        <v>42</v>
      </c>
      <c r="F98" s="237">
        <f t="shared" si="20"/>
        <v>1071</v>
      </c>
      <c r="G98" s="119">
        <f>F98/20</f>
        <v>53.55</v>
      </c>
      <c r="H98" s="240">
        <f>E98*1.08</f>
        <v>45.36</v>
      </c>
      <c r="I98" s="173">
        <f t="shared" si="21"/>
        <v>1156.68</v>
      </c>
      <c r="J98" s="200">
        <f>I98/17</f>
        <v>68.04</v>
      </c>
      <c r="K98" s="244">
        <v>8</v>
      </c>
      <c r="L98" s="72"/>
    </row>
    <row r="99" spans="1:12" ht="27.75" customHeight="1" thickBot="1">
      <c r="A99" s="335"/>
      <c r="B99" s="331"/>
      <c r="C99" s="337"/>
      <c r="D99" s="107" t="s">
        <v>347</v>
      </c>
      <c r="E99" s="70">
        <v>396</v>
      </c>
      <c r="F99" s="237">
        <f t="shared" si="20"/>
        <v>10098</v>
      </c>
      <c r="G99" s="119">
        <f>F99/200</f>
        <v>50.49</v>
      </c>
      <c r="H99" s="212">
        <f>E99*1.05</f>
        <v>415.8</v>
      </c>
      <c r="I99" s="173">
        <f t="shared" si="21"/>
        <v>10602.9</v>
      </c>
      <c r="J99" s="200">
        <f>I99/170</f>
        <v>62.37</v>
      </c>
      <c r="K99" s="243">
        <v>2</v>
      </c>
      <c r="L99" s="72"/>
    </row>
    <row r="100" spans="1:12" ht="27.75" customHeight="1" thickBot="1">
      <c r="A100" s="336" t="s">
        <v>247</v>
      </c>
      <c r="B100" s="331" t="s">
        <v>348</v>
      </c>
      <c r="C100" s="337" t="s">
        <v>256</v>
      </c>
      <c r="D100" s="111" t="s">
        <v>253</v>
      </c>
      <c r="E100" s="109">
        <v>43</v>
      </c>
      <c r="F100" s="237">
        <f t="shared" si="20"/>
        <v>1096.5</v>
      </c>
      <c r="G100" s="119">
        <f>F100/20</f>
        <v>54.825</v>
      </c>
      <c r="H100" s="240">
        <f>E100*1.08</f>
        <v>46.440000000000005</v>
      </c>
      <c r="I100" s="173">
        <f t="shared" si="21"/>
        <v>1184.22</v>
      </c>
      <c r="J100" s="200">
        <f>I100/17</f>
        <v>69.66</v>
      </c>
      <c r="K100" s="244">
        <v>8</v>
      </c>
      <c r="L100" s="72"/>
    </row>
    <row r="101" spans="1:12" ht="27.75" customHeight="1">
      <c r="A101" s="336"/>
      <c r="B101" s="331"/>
      <c r="C101" s="337"/>
      <c r="D101" s="112" t="s">
        <v>347</v>
      </c>
      <c r="E101" s="70">
        <v>406</v>
      </c>
      <c r="F101" s="237">
        <f t="shared" si="20"/>
        <v>10353</v>
      </c>
      <c r="G101" s="119">
        <f>F101/200</f>
        <v>51.765</v>
      </c>
      <c r="H101" s="212">
        <f>E101*1.05</f>
        <v>426.3</v>
      </c>
      <c r="I101" s="173">
        <f t="shared" si="21"/>
        <v>10870.65</v>
      </c>
      <c r="J101" s="245">
        <f>I101/170</f>
        <v>63.945</v>
      </c>
      <c r="K101" s="246">
        <v>2</v>
      </c>
      <c r="L101" s="72"/>
    </row>
    <row r="102" spans="1:12" ht="15">
      <c r="A102" s="91" t="s">
        <v>96</v>
      </c>
      <c r="B102" s="75"/>
      <c r="C102" s="72"/>
      <c r="D102" s="104"/>
      <c r="E102" s="72"/>
      <c r="F102" s="84"/>
      <c r="G102" s="84"/>
      <c r="H102" s="84"/>
      <c r="I102" s="84"/>
      <c r="J102" s="84"/>
      <c r="K102" s="84"/>
      <c r="L102" s="72"/>
    </row>
    <row r="103" spans="1:12" ht="15">
      <c r="A103" s="91"/>
      <c r="B103" s="72"/>
      <c r="C103" s="72"/>
      <c r="D103" s="104"/>
      <c r="E103" s="72"/>
      <c r="F103" s="84"/>
      <c r="G103" s="84"/>
      <c r="H103" s="84"/>
      <c r="I103" s="84"/>
      <c r="J103" s="84"/>
      <c r="K103" s="84"/>
      <c r="L103" s="72"/>
    </row>
  </sheetData>
  <sheetProtection/>
  <mergeCells count="123">
    <mergeCell ref="A69:A70"/>
    <mergeCell ref="B69:B70"/>
    <mergeCell ref="C69:C70"/>
    <mergeCell ref="B1:B2"/>
    <mergeCell ref="B8:B9"/>
    <mergeCell ref="A8:A9"/>
    <mergeCell ref="C8:C9"/>
    <mergeCell ref="B10:B11"/>
    <mergeCell ref="A10:A11"/>
    <mergeCell ref="C10:C11"/>
    <mergeCell ref="C12:C13"/>
    <mergeCell ref="B12:B13"/>
    <mergeCell ref="A12:A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1:A22"/>
    <mergeCell ref="B21:B22"/>
    <mergeCell ref="C21:C22"/>
    <mergeCell ref="A27:A28"/>
    <mergeCell ref="B27:B28"/>
    <mergeCell ref="C27:C28"/>
    <mergeCell ref="B29:B30"/>
    <mergeCell ref="A29:A30"/>
    <mergeCell ref="C29:C30"/>
    <mergeCell ref="A23:A24"/>
    <mergeCell ref="B23:B24"/>
    <mergeCell ref="C23:C24"/>
    <mergeCell ref="A25:A26"/>
    <mergeCell ref="B25:B26"/>
    <mergeCell ref="C25:C26"/>
    <mergeCell ref="B36:B37"/>
    <mergeCell ref="B38:B39"/>
    <mergeCell ref="B40:B41"/>
    <mergeCell ref="A32:A33"/>
    <mergeCell ref="B32:B33"/>
    <mergeCell ref="A38:A39"/>
    <mergeCell ref="A40:A41"/>
    <mergeCell ref="C32:C33"/>
    <mergeCell ref="A34:A35"/>
    <mergeCell ref="A36:A37"/>
    <mergeCell ref="C34:C35"/>
    <mergeCell ref="C36:C37"/>
    <mergeCell ref="A48:A49"/>
    <mergeCell ref="B48:B49"/>
    <mergeCell ref="C48:C49"/>
    <mergeCell ref="C45:C46"/>
    <mergeCell ref="B34:B35"/>
    <mergeCell ref="C50:C51"/>
    <mergeCell ref="B50:B51"/>
    <mergeCell ref="C40:C41"/>
    <mergeCell ref="C38:C39"/>
    <mergeCell ref="A43:A44"/>
    <mergeCell ref="A45:A46"/>
    <mergeCell ref="B43:B44"/>
    <mergeCell ref="B45:B46"/>
    <mergeCell ref="C43:C44"/>
    <mergeCell ref="A50:A51"/>
    <mergeCell ref="A56:A57"/>
    <mergeCell ref="A58:A59"/>
    <mergeCell ref="A60:A61"/>
    <mergeCell ref="A62:A63"/>
    <mergeCell ref="A64:A65"/>
    <mergeCell ref="C52:C53"/>
    <mergeCell ref="B52:B53"/>
    <mergeCell ref="B58:B59"/>
    <mergeCell ref="C58:C59"/>
    <mergeCell ref="B64:B65"/>
    <mergeCell ref="A52:A53"/>
    <mergeCell ref="A54:A55"/>
    <mergeCell ref="C60:C61"/>
    <mergeCell ref="C62:C63"/>
    <mergeCell ref="C64:C65"/>
    <mergeCell ref="B54:B55"/>
    <mergeCell ref="C54:C55"/>
    <mergeCell ref="B56:B57"/>
    <mergeCell ref="C56:C57"/>
    <mergeCell ref="B62:B63"/>
    <mergeCell ref="B60:B61"/>
    <mergeCell ref="C66:C67"/>
    <mergeCell ref="B71:B72"/>
    <mergeCell ref="B73:B74"/>
    <mergeCell ref="A71:A72"/>
    <mergeCell ref="A73:A74"/>
    <mergeCell ref="C71:C72"/>
    <mergeCell ref="C73:C74"/>
    <mergeCell ref="A66:A67"/>
    <mergeCell ref="B66:B67"/>
    <mergeCell ref="A96:A97"/>
    <mergeCell ref="A98:A99"/>
    <mergeCell ref="A100:A101"/>
    <mergeCell ref="B100:B101"/>
    <mergeCell ref="C100:C101"/>
    <mergeCell ref="C98:C99"/>
    <mergeCell ref="C96:C97"/>
    <mergeCell ref="B96:B97"/>
    <mergeCell ref="B98:B99"/>
    <mergeCell ref="A91:A92"/>
    <mergeCell ref="A93:A94"/>
    <mergeCell ref="B91:B94"/>
    <mergeCell ref="C91:C92"/>
    <mergeCell ref="C93:C94"/>
    <mergeCell ref="A86:A87"/>
    <mergeCell ref="A88:A89"/>
    <mergeCell ref="B76:B89"/>
    <mergeCell ref="C76:C77"/>
    <mergeCell ref="C78:C79"/>
    <mergeCell ref="C80:C81"/>
    <mergeCell ref="C82:C83"/>
    <mergeCell ref="C84:C85"/>
    <mergeCell ref="C86:C87"/>
    <mergeCell ref="C88:C89"/>
    <mergeCell ref="A76:A77"/>
    <mergeCell ref="A78:A79"/>
    <mergeCell ref="A80:A81"/>
    <mergeCell ref="A82:A83"/>
    <mergeCell ref="A84:A85"/>
  </mergeCells>
  <hyperlinks>
    <hyperlink ref="B5" r:id="rId1" display="www.agropromshina.com"/>
  </hyperlinks>
  <printOptions/>
  <pageMargins left="0.7" right="0.7" top="0.75" bottom="0.75" header="0.3" footer="0.3"/>
  <pageSetup horizontalDpi="600" verticalDpi="600" orientation="portrait" paperSize="9" r:id="rId3"/>
  <ignoredErrors>
    <ignoredError sqref="G9 J9 I20:J20 J12:J19 I31:J31 J21:J30 I42:J42 I47:J47 J43:J46 I68:J68 J48:J67 I75:J75 J71:J74 I90:J90 J76:J89 I95:J95 J91:J94 J96:J101 G71:G101 J32:J41 G12:G6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7.421875" style="134" customWidth="1"/>
    <col min="2" max="2" width="26.421875" style="29" customWidth="1"/>
    <col min="3" max="3" width="59.7109375" style="29" customWidth="1"/>
    <col min="4" max="4" width="10.421875" style="149" customWidth="1"/>
    <col min="5" max="5" width="9.140625" style="100" hidden="1" customWidth="1"/>
    <col min="6" max="6" width="12.00390625" style="157" customWidth="1"/>
    <col min="7" max="8" width="12.00390625" style="158" hidden="1" customWidth="1"/>
    <col min="9" max="9" width="12.00390625" style="157" customWidth="1"/>
    <col min="10" max="10" width="10.140625" style="158" hidden="1" customWidth="1"/>
    <col min="11" max="11" width="13.8515625" style="158" customWidth="1"/>
    <col min="12" max="16384" width="9.140625" style="29" customWidth="1"/>
  </cols>
  <sheetData>
    <row r="1" spans="1:11" ht="18.75">
      <c r="A1" s="127"/>
      <c r="B1" s="86"/>
      <c r="C1" s="90" t="s">
        <v>78</v>
      </c>
      <c r="D1" s="145"/>
      <c r="E1" s="89"/>
      <c r="F1" s="151"/>
      <c r="G1" s="152"/>
      <c r="H1" s="152"/>
      <c r="I1" s="151"/>
      <c r="J1" s="152"/>
      <c r="K1" s="152"/>
    </row>
    <row r="2" spans="1:11" ht="18.75">
      <c r="A2" s="127"/>
      <c r="B2" s="86"/>
      <c r="C2" s="90" t="s">
        <v>369</v>
      </c>
      <c r="D2" s="145"/>
      <c r="E2" s="89"/>
      <c r="F2" s="151"/>
      <c r="G2" s="152"/>
      <c r="H2" s="152"/>
      <c r="I2" s="151"/>
      <c r="J2" s="152"/>
      <c r="K2" s="152"/>
    </row>
    <row r="3" spans="1:11" ht="18.75">
      <c r="A3" s="127"/>
      <c r="B3" s="86"/>
      <c r="C3" s="90" t="s">
        <v>381</v>
      </c>
      <c r="D3" s="145"/>
      <c r="E3" s="89"/>
      <c r="F3" s="151"/>
      <c r="G3" s="152"/>
      <c r="H3" s="152"/>
      <c r="I3" s="151"/>
      <c r="J3" s="152"/>
      <c r="K3" s="152"/>
    </row>
    <row r="4" spans="1:11" ht="18.75">
      <c r="A4" s="127"/>
      <c r="B4" s="86"/>
      <c r="C4" s="98" t="s">
        <v>382</v>
      </c>
      <c r="D4" s="145"/>
      <c r="E4" s="89"/>
      <c r="F4" s="151"/>
      <c r="G4" s="152"/>
      <c r="H4" s="152"/>
      <c r="I4" s="151"/>
      <c r="J4" s="152"/>
      <c r="K4" s="152"/>
    </row>
    <row r="5" spans="1:11" ht="7.5" customHeight="1" thickBot="1">
      <c r="A5" s="127"/>
      <c r="B5" s="86"/>
      <c r="C5" s="86"/>
      <c r="D5" s="145"/>
      <c r="E5" s="89"/>
      <c r="F5" s="151"/>
      <c r="G5" s="152"/>
      <c r="H5" s="152"/>
      <c r="I5" s="151"/>
      <c r="J5" s="152"/>
      <c r="K5" s="152"/>
    </row>
    <row r="6" spans="1:11" ht="32.25" thickBot="1">
      <c r="A6" s="127"/>
      <c r="B6" s="86"/>
      <c r="C6" s="271" t="s">
        <v>370</v>
      </c>
      <c r="D6" s="36" t="s">
        <v>168</v>
      </c>
      <c r="F6" s="220">
        <f>TEXACO!G2</f>
        <v>29</v>
      </c>
      <c r="G6" s="152"/>
      <c r="H6" s="152"/>
      <c r="I6" s="268">
        <f>TEXACO!J2</f>
        <v>42506</v>
      </c>
      <c r="J6" s="152"/>
      <c r="K6" s="152"/>
    </row>
    <row r="7" spans="1:11" ht="9" customHeight="1" thickBot="1">
      <c r="A7" s="127"/>
      <c r="B7" s="86"/>
      <c r="C7" s="86"/>
      <c r="D7" s="145"/>
      <c r="E7" s="89"/>
      <c r="F7" s="151"/>
      <c r="G7" s="152"/>
      <c r="H7" s="152"/>
      <c r="I7" s="151"/>
      <c r="J7" s="152"/>
      <c r="K7" s="152"/>
    </row>
    <row r="8" spans="1:11" ht="53.25" customHeight="1" thickBot="1">
      <c r="A8" s="128" t="s">
        <v>79</v>
      </c>
      <c r="B8" s="30" t="s">
        <v>80</v>
      </c>
      <c r="C8" s="31" t="s">
        <v>81</v>
      </c>
      <c r="D8" s="128" t="s">
        <v>82</v>
      </c>
      <c r="E8" s="150" t="s">
        <v>83</v>
      </c>
      <c r="F8" s="166" t="s">
        <v>358</v>
      </c>
      <c r="G8" s="184" t="s">
        <v>359</v>
      </c>
      <c r="H8" s="211" t="s">
        <v>364</v>
      </c>
      <c r="I8" s="267" t="s">
        <v>361</v>
      </c>
      <c r="J8" s="186" t="s">
        <v>362</v>
      </c>
      <c r="K8" s="267" t="s">
        <v>363</v>
      </c>
    </row>
    <row r="9" spans="1:11" ht="15" customHeight="1" thickBot="1">
      <c r="A9" s="159" t="s">
        <v>208</v>
      </c>
      <c r="B9" s="160"/>
      <c r="C9" s="160"/>
      <c r="D9" s="161"/>
      <c r="E9" s="160"/>
      <c r="F9" s="162"/>
      <c r="G9" s="163"/>
      <c r="H9" s="247"/>
      <c r="I9" s="162"/>
      <c r="J9" s="247"/>
      <c r="K9" s="247"/>
    </row>
    <row r="10" spans="1:11" ht="42.75" customHeight="1">
      <c r="A10" s="129">
        <v>1</v>
      </c>
      <c r="B10" s="372" t="s">
        <v>84</v>
      </c>
      <c r="C10" s="368" t="s">
        <v>91</v>
      </c>
      <c r="D10" s="146">
        <v>1</v>
      </c>
      <c r="E10" s="272">
        <v>0.92</v>
      </c>
      <c r="F10" s="273">
        <f>E10*$F$6</f>
        <v>26.68</v>
      </c>
      <c r="G10" s="153">
        <f>F10/D10</f>
        <v>26.68</v>
      </c>
      <c r="H10" s="272">
        <f>E10</f>
        <v>0.92</v>
      </c>
      <c r="I10" s="273">
        <f>H10*$F$6</f>
        <v>26.68</v>
      </c>
      <c r="J10" s="201">
        <f>I10/1</f>
        <v>26.68</v>
      </c>
      <c r="K10" s="224">
        <v>100</v>
      </c>
    </row>
    <row r="11" spans="1:11" ht="42.75" customHeight="1" thickBot="1">
      <c r="A11" s="130">
        <v>2</v>
      </c>
      <c r="B11" s="372"/>
      <c r="C11" s="369"/>
      <c r="D11" s="147">
        <v>5</v>
      </c>
      <c r="E11" s="99">
        <v>3.75</v>
      </c>
      <c r="F11" s="154">
        <f>E11*$F$6</f>
        <v>108.75</v>
      </c>
      <c r="G11" s="155">
        <f>F11/D11</f>
        <v>21.75</v>
      </c>
      <c r="H11" s="212">
        <v>4.312499999999999</v>
      </c>
      <c r="I11" s="269">
        <f>H11*$F$6</f>
        <v>125.06249999999997</v>
      </c>
      <c r="J11" s="201">
        <f>I11/5</f>
        <v>25.012499999999996</v>
      </c>
      <c r="K11" s="224">
        <v>20</v>
      </c>
    </row>
    <row r="12" spans="1:11" ht="18" customHeight="1" thickBot="1">
      <c r="A12" s="159" t="s">
        <v>89</v>
      </c>
      <c r="B12" s="160"/>
      <c r="C12" s="160"/>
      <c r="D12" s="161"/>
      <c r="E12" s="160"/>
      <c r="F12" s="162"/>
      <c r="G12" s="163"/>
      <c r="H12" s="247"/>
      <c r="I12" s="162"/>
      <c r="J12" s="247"/>
      <c r="K12" s="247"/>
    </row>
    <row r="13" spans="1:11" ht="30" customHeight="1">
      <c r="A13" s="129">
        <v>3</v>
      </c>
      <c r="B13" s="372" t="s">
        <v>139</v>
      </c>
      <c r="C13" s="368" t="s">
        <v>206</v>
      </c>
      <c r="D13" s="146">
        <v>1</v>
      </c>
      <c r="E13" s="272">
        <v>1.97</v>
      </c>
      <c r="F13" s="273">
        <f aca="true" t="shared" si="0" ref="F13:F19">E13*$F$6</f>
        <v>57.13</v>
      </c>
      <c r="G13" s="153">
        <f aca="true" t="shared" si="1" ref="G13:G19">F13/D13</f>
        <v>57.13</v>
      </c>
      <c r="H13" s="275">
        <f aca="true" t="shared" si="2" ref="H13:H19">E13</f>
        <v>1.97</v>
      </c>
      <c r="I13" s="274">
        <f aca="true" t="shared" si="3" ref="I13:I19">H13*$F$6</f>
        <v>57.13</v>
      </c>
      <c r="J13" s="201">
        <f>I13/1</f>
        <v>57.13</v>
      </c>
      <c r="K13" s="224">
        <v>100</v>
      </c>
    </row>
    <row r="14" spans="1:11" ht="30" customHeight="1">
      <c r="A14" s="131">
        <v>4</v>
      </c>
      <c r="B14" s="372"/>
      <c r="C14" s="370" t="s">
        <v>86</v>
      </c>
      <c r="D14" s="132">
        <v>5</v>
      </c>
      <c r="E14" s="272">
        <v>7.37</v>
      </c>
      <c r="F14" s="273">
        <f t="shared" si="0"/>
        <v>213.73</v>
      </c>
      <c r="G14" s="156">
        <f t="shared" si="1"/>
        <v>42.745999999999995</v>
      </c>
      <c r="H14" s="275">
        <f t="shared" si="2"/>
        <v>7.37</v>
      </c>
      <c r="I14" s="274">
        <f t="shared" si="3"/>
        <v>213.73</v>
      </c>
      <c r="J14" s="201">
        <f>I14/5</f>
        <v>42.745999999999995</v>
      </c>
      <c r="K14" s="224">
        <v>20</v>
      </c>
    </row>
    <row r="15" spans="1:11" ht="30" customHeight="1">
      <c r="A15" s="131">
        <v>5</v>
      </c>
      <c r="B15" s="373"/>
      <c r="C15" s="371" t="s">
        <v>86</v>
      </c>
      <c r="D15" s="132">
        <v>200</v>
      </c>
      <c r="E15" s="272">
        <v>237</v>
      </c>
      <c r="F15" s="273">
        <f t="shared" si="0"/>
        <v>6873</v>
      </c>
      <c r="G15" s="156">
        <f t="shared" si="1"/>
        <v>34.365</v>
      </c>
      <c r="H15" s="275">
        <f t="shared" si="2"/>
        <v>237</v>
      </c>
      <c r="I15" s="274">
        <f t="shared" si="3"/>
        <v>6873</v>
      </c>
      <c r="J15" s="201">
        <f>I15/200</f>
        <v>34.365</v>
      </c>
      <c r="K15" s="224">
        <v>2</v>
      </c>
    </row>
    <row r="16" spans="1:11" ht="34.5" customHeight="1">
      <c r="A16" s="131">
        <v>6</v>
      </c>
      <c r="B16" s="374" t="s">
        <v>140</v>
      </c>
      <c r="C16" s="378" t="s">
        <v>205</v>
      </c>
      <c r="D16" s="132">
        <v>1</v>
      </c>
      <c r="E16" s="272">
        <v>1.97</v>
      </c>
      <c r="F16" s="273">
        <f t="shared" si="0"/>
        <v>57.13</v>
      </c>
      <c r="G16" s="156">
        <f t="shared" si="1"/>
        <v>57.13</v>
      </c>
      <c r="H16" s="275">
        <f t="shared" si="2"/>
        <v>1.97</v>
      </c>
      <c r="I16" s="274">
        <f t="shared" si="3"/>
        <v>57.13</v>
      </c>
      <c r="J16" s="201">
        <f>I16/1</f>
        <v>57.13</v>
      </c>
      <c r="K16" s="224">
        <v>100</v>
      </c>
    </row>
    <row r="17" spans="1:11" ht="34.5" customHeight="1">
      <c r="A17" s="132">
        <v>7</v>
      </c>
      <c r="B17" s="373"/>
      <c r="C17" s="379"/>
      <c r="D17" s="132">
        <v>5</v>
      </c>
      <c r="E17" s="272">
        <v>7.37</v>
      </c>
      <c r="F17" s="273">
        <f t="shared" si="0"/>
        <v>213.73</v>
      </c>
      <c r="G17" s="156">
        <f t="shared" si="1"/>
        <v>42.745999999999995</v>
      </c>
      <c r="H17" s="275">
        <f t="shared" si="2"/>
        <v>7.37</v>
      </c>
      <c r="I17" s="274">
        <f t="shared" si="3"/>
        <v>213.73</v>
      </c>
      <c r="J17" s="201">
        <f>I17/5</f>
        <v>42.745999999999995</v>
      </c>
      <c r="K17" s="224">
        <v>20</v>
      </c>
    </row>
    <row r="18" spans="1:11" ht="60" customHeight="1">
      <c r="A18" s="131">
        <v>8</v>
      </c>
      <c r="B18" s="374" t="s">
        <v>87</v>
      </c>
      <c r="C18" s="378" t="s">
        <v>141</v>
      </c>
      <c r="D18" s="132">
        <v>1</v>
      </c>
      <c r="E18" s="272">
        <v>2.17</v>
      </c>
      <c r="F18" s="273">
        <f t="shared" si="0"/>
        <v>62.93</v>
      </c>
      <c r="G18" s="156">
        <f t="shared" si="1"/>
        <v>62.93</v>
      </c>
      <c r="H18" s="272">
        <f t="shared" si="2"/>
        <v>2.17</v>
      </c>
      <c r="I18" s="273">
        <f t="shared" si="3"/>
        <v>62.93</v>
      </c>
      <c r="J18" s="201">
        <f>I18/1</f>
        <v>62.93</v>
      </c>
      <c r="K18" s="224">
        <v>100</v>
      </c>
    </row>
    <row r="19" spans="1:11" ht="63.75" customHeight="1" thickBot="1">
      <c r="A19" s="130">
        <v>9</v>
      </c>
      <c r="B19" s="372"/>
      <c r="C19" s="380"/>
      <c r="D19" s="147">
        <v>5</v>
      </c>
      <c r="E19" s="272">
        <v>9.44</v>
      </c>
      <c r="F19" s="273">
        <f t="shared" si="0"/>
        <v>273.76</v>
      </c>
      <c r="G19" s="155">
        <f t="shared" si="1"/>
        <v>54.751999999999995</v>
      </c>
      <c r="H19" s="272">
        <f t="shared" si="2"/>
        <v>9.44</v>
      </c>
      <c r="I19" s="273">
        <f t="shared" si="3"/>
        <v>273.76</v>
      </c>
      <c r="J19" s="201">
        <f>I19/5</f>
        <v>54.751999999999995</v>
      </c>
      <c r="K19" s="224">
        <v>20</v>
      </c>
    </row>
    <row r="20" spans="1:11" ht="19.5" customHeight="1" thickBot="1">
      <c r="A20" s="159" t="s">
        <v>90</v>
      </c>
      <c r="B20" s="160"/>
      <c r="C20" s="160"/>
      <c r="D20" s="161"/>
      <c r="E20" s="160"/>
      <c r="F20" s="162"/>
      <c r="G20" s="163"/>
      <c r="H20" s="247"/>
      <c r="I20" s="162"/>
      <c r="J20" s="247"/>
      <c r="K20" s="247"/>
    </row>
    <row r="21" spans="1:11" ht="60" customHeight="1">
      <c r="A21" s="129">
        <v>10</v>
      </c>
      <c r="B21" s="65" t="s">
        <v>85</v>
      </c>
      <c r="C21" s="85" t="s">
        <v>223</v>
      </c>
      <c r="D21" s="146">
        <v>0.75</v>
      </c>
      <c r="E21" s="272">
        <v>2.24</v>
      </c>
      <c r="F21" s="273">
        <f>E21*$F$6</f>
        <v>64.96000000000001</v>
      </c>
      <c r="G21" s="153">
        <f>F21/D21</f>
        <v>86.61333333333334</v>
      </c>
      <c r="H21" s="272">
        <f>E21</f>
        <v>2.24</v>
      </c>
      <c r="I21" s="276">
        <f>H21*$F$6</f>
        <v>64.96000000000001</v>
      </c>
      <c r="J21" s="201">
        <f>I21/0.75</f>
        <v>86.61333333333334</v>
      </c>
      <c r="K21" s="224">
        <v>120</v>
      </c>
    </row>
    <row r="22" spans="1:11" ht="54.75" customHeight="1">
      <c r="A22" s="131">
        <v>11</v>
      </c>
      <c r="B22" s="374" t="s">
        <v>88</v>
      </c>
      <c r="C22" s="376" t="s">
        <v>222</v>
      </c>
      <c r="D22" s="132">
        <v>0.5</v>
      </c>
      <c r="E22" s="272">
        <v>2.01</v>
      </c>
      <c r="F22" s="273">
        <f>E22*$F$6</f>
        <v>58.28999999999999</v>
      </c>
      <c r="G22" s="156">
        <f>F22/D22</f>
        <v>116.57999999999998</v>
      </c>
      <c r="H22" s="272">
        <v>2.88</v>
      </c>
      <c r="I22" s="274">
        <f>H22*$F$6</f>
        <v>83.52</v>
      </c>
      <c r="J22" s="201">
        <f>I22/0.5</f>
        <v>167.04</v>
      </c>
      <c r="K22" s="224">
        <v>120</v>
      </c>
    </row>
    <row r="23" spans="1:11" ht="54.75" customHeight="1" thickBot="1">
      <c r="A23" s="133">
        <v>12</v>
      </c>
      <c r="B23" s="375"/>
      <c r="C23" s="377"/>
      <c r="D23" s="148">
        <v>5</v>
      </c>
      <c r="E23" s="272">
        <v>18.78</v>
      </c>
      <c r="F23" s="273">
        <f>E23*$F$6</f>
        <v>544.62</v>
      </c>
      <c r="G23" s="155">
        <f>F23/D23</f>
        <v>108.924</v>
      </c>
      <c r="H23" s="272">
        <f>E23</f>
        <v>18.78</v>
      </c>
      <c r="I23" s="277">
        <f>H23*$F$6</f>
        <v>544.62</v>
      </c>
      <c r="J23" s="201">
        <f>I23/5</f>
        <v>108.924</v>
      </c>
      <c r="K23" s="224">
        <v>20</v>
      </c>
    </row>
    <row r="25" ht="18.75">
      <c r="B25" s="29" t="s">
        <v>96</v>
      </c>
    </row>
  </sheetData>
  <sheetProtection/>
  <autoFilter ref="A8:K8"/>
  <mergeCells count="10">
    <mergeCell ref="C10:C11"/>
    <mergeCell ref="C13:C15"/>
    <mergeCell ref="B13:B15"/>
    <mergeCell ref="B10:B11"/>
    <mergeCell ref="B22:B23"/>
    <mergeCell ref="C22:C23"/>
    <mergeCell ref="B16:B17"/>
    <mergeCell ref="C16:C17"/>
    <mergeCell ref="B18:B19"/>
    <mergeCell ref="C18:C19"/>
  </mergeCells>
  <hyperlinks>
    <hyperlink ref="C6" r:id="rId1" display="www.agropromshina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H3"/>
    </sheetView>
  </sheetViews>
  <sheetFormatPr defaultColWidth="9.140625" defaultRowHeight="15"/>
  <cols>
    <col min="1" max="1" width="30.140625" style="0" customWidth="1"/>
    <col min="2" max="2" width="10.8515625" style="0" customWidth="1"/>
    <col min="3" max="3" width="7.8515625" style="0" customWidth="1"/>
    <col min="4" max="4" width="11.8515625" style="0" customWidth="1"/>
    <col min="5" max="5" width="10.00390625" style="88" hidden="1" customWidth="1"/>
    <col min="6" max="6" width="11.28125" style="88" customWidth="1"/>
    <col min="7" max="7" width="6.421875" style="88" hidden="1" customWidth="1"/>
    <col min="8" max="8" width="11.57421875" style="88" customWidth="1"/>
  </cols>
  <sheetData>
    <row r="1" spans="1:8" ht="58.5" customHeight="1">
      <c r="A1" s="86"/>
      <c r="B1" s="86"/>
      <c r="C1" s="86"/>
      <c r="D1" s="86"/>
      <c r="E1" s="87"/>
      <c r="F1" s="87"/>
      <c r="G1" s="87"/>
      <c r="H1" s="87"/>
    </row>
    <row r="2" spans="1:8" ht="24" customHeight="1">
      <c r="A2" s="164" t="s">
        <v>351</v>
      </c>
      <c r="B2" s="164"/>
      <c r="C2" s="164"/>
      <c r="D2" s="164"/>
      <c r="E2" s="87"/>
      <c r="F2" s="87"/>
      <c r="G2" s="87"/>
      <c r="H2" s="87"/>
    </row>
    <row r="3" spans="1:8" ht="35.25" customHeight="1" thickBot="1">
      <c r="A3" s="271" t="s">
        <v>370</v>
      </c>
      <c r="B3" s="381" t="s">
        <v>371</v>
      </c>
      <c r="C3" s="381"/>
      <c r="D3" s="381"/>
      <c r="E3" s="381"/>
      <c r="F3" s="381"/>
      <c r="G3" s="381"/>
      <c r="H3" s="381"/>
    </row>
    <row r="4" spans="1:8" ht="62.25" customHeight="1">
      <c r="A4" s="248" t="s">
        <v>190</v>
      </c>
      <c r="B4" s="249" t="s">
        <v>137</v>
      </c>
      <c r="C4" s="250" t="s">
        <v>191</v>
      </c>
      <c r="D4" s="166" t="s">
        <v>358</v>
      </c>
      <c r="E4" s="184" t="s">
        <v>367</v>
      </c>
      <c r="F4" s="185" t="s">
        <v>361</v>
      </c>
      <c r="G4" s="186" t="s">
        <v>368</v>
      </c>
      <c r="H4" s="166" t="s">
        <v>363</v>
      </c>
    </row>
    <row r="5" spans="1:8" s="165" customFormat="1" ht="23.25" customHeight="1">
      <c r="A5" s="263" t="s">
        <v>264</v>
      </c>
      <c r="B5" s="263"/>
      <c r="C5" s="263"/>
      <c r="D5" s="263"/>
      <c r="E5" s="263"/>
      <c r="F5" s="263"/>
      <c r="G5" s="263"/>
      <c r="H5" s="263"/>
    </row>
    <row r="6" spans="1:8" ht="18" customHeight="1">
      <c r="A6" s="386" t="s">
        <v>356</v>
      </c>
      <c r="B6" s="251" t="s">
        <v>266</v>
      </c>
      <c r="C6" s="252" t="s">
        <v>265</v>
      </c>
      <c r="D6" s="253">
        <v>17.95</v>
      </c>
      <c r="E6" s="254">
        <f>D6/1</f>
        <v>17.95</v>
      </c>
      <c r="F6" s="253">
        <v>21.349999999999998</v>
      </c>
      <c r="G6" s="254">
        <f>F6/1</f>
        <v>21.349999999999998</v>
      </c>
      <c r="H6" s="264">
        <v>100</v>
      </c>
    </row>
    <row r="7" spans="1:8" ht="18" customHeight="1">
      <c r="A7" s="386"/>
      <c r="B7" s="251" t="s">
        <v>267</v>
      </c>
      <c r="C7" s="252" t="s">
        <v>265</v>
      </c>
      <c r="D7" s="255">
        <v>75</v>
      </c>
      <c r="E7" s="254">
        <f>D7/5</f>
        <v>15</v>
      </c>
      <c r="F7" s="253">
        <v>96.03999999999999</v>
      </c>
      <c r="G7" s="254">
        <f>F7/5</f>
        <v>19.208</v>
      </c>
      <c r="H7" s="264">
        <v>20</v>
      </c>
    </row>
    <row r="8" spans="1:8" ht="18" customHeight="1">
      <c r="A8" s="382" t="s">
        <v>355</v>
      </c>
      <c r="B8" s="251" t="s">
        <v>266</v>
      </c>
      <c r="C8" s="252" t="s">
        <v>265</v>
      </c>
      <c r="D8" s="255">
        <v>31</v>
      </c>
      <c r="E8" s="254">
        <f>D8/1</f>
        <v>31</v>
      </c>
      <c r="F8" s="253">
        <v>43.4</v>
      </c>
      <c r="G8" s="254">
        <f>F8/1</f>
        <v>43.4</v>
      </c>
      <c r="H8" s="264">
        <v>100</v>
      </c>
    </row>
    <row r="9" spans="1:8" ht="18" customHeight="1">
      <c r="A9" s="383"/>
      <c r="B9" s="251" t="s">
        <v>372</v>
      </c>
      <c r="C9" s="252" t="s">
        <v>265</v>
      </c>
      <c r="D9" s="255">
        <v>95</v>
      </c>
      <c r="E9" s="254">
        <f>D9/4</f>
        <v>23.75</v>
      </c>
      <c r="F9" s="253">
        <v>112</v>
      </c>
      <c r="G9" s="254">
        <f>F9/4</f>
        <v>28</v>
      </c>
      <c r="H9" s="264">
        <v>25</v>
      </c>
    </row>
    <row r="10" spans="1:8" ht="18.75">
      <c r="A10" s="256" t="s">
        <v>276</v>
      </c>
      <c r="B10" s="256"/>
      <c r="C10" s="256"/>
      <c r="D10" s="256"/>
      <c r="E10" s="256"/>
      <c r="F10" s="256"/>
      <c r="G10" s="256"/>
      <c r="H10" s="256"/>
    </row>
    <row r="11" spans="1:8" ht="15" customHeight="1">
      <c r="A11" s="388" t="s">
        <v>373</v>
      </c>
      <c r="B11" s="257" t="s">
        <v>192</v>
      </c>
      <c r="C11" s="258" t="s">
        <v>193</v>
      </c>
      <c r="D11" s="259">
        <v>26</v>
      </c>
      <c r="E11" s="260">
        <f>D11/1</f>
        <v>26</v>
      </c>
      <c r="F11" s="253">
        <v>32.62</v>
      </c>
      <c r="G11" s="254">
        <f>F11/1</f>
        <v>32.62</v>
      </c>
      <c r="H11" s="264">
        <v>100</v>
      </c>
    </row>
    <row r="12" spans="1:8" ht="15" customHeight="1">
      <c r="A12" s="389"/>
      <c r="B12" s="257" t="s">
        <v>194</v>
      </c>
      <c r="C12" s="258" t="s">
        <v>193</v>
      </c>
      <c r="D12" s="259">
        <v>110</v>
      </c>
      <c r="E12" s="260">
        <f>D12/5</f>
        <v>22</v>
      </c>
      <c r="F12" s="253">
        <v>130.9</v>
      </c>
      <c r="G12" s="254">
        <f>F12/5</f>
        <v>26.18</v>
      </c>
      <c r="H12" s="264">
        <v>20</v>
      </c>
    </row>
    <row r="13" spans="1:8" ht="15" customHeight="1">
      <c r="A13" s="389"/>
      <c r="B13" s="257" t="s">
        <v>195</v>
      </c>
      <c r="C13" s="258" t="s">
        <v>193</v>
      </c>
      <c r="D13" s="259">
        <v>210</v>
      </c>
      <c r="E13" s="260">
        <f>D13/10</f>
        <v>21</v>
      </c>
      <c r="F13" s="253">
        <v>236.20999999999998</v>
      </c>
      <c r="G13" s="254">
        <f>F13/10</f>
        <v>23.621</v>
      </c>
      <c r="H13" s="264">
        <v>10</v>
      </c>
    </row>
    <row r="14" spans="1:8" ht="15" customHeight="1">
      <c r="A14" s="389"/>
      <c r="B14" s="257" t="s">
        <v>196</v>
      </c>
      <c r="C14" s="258" t="s">
        <v>197</v>
      </c>
      <c r="D14" s="259">
        <v>4000</v>
      </c>
      <c r="E14" s="260">
        <f>D14/215</f>
        <v>18.6046511627907</v>
      </c>
      <c r="F14" s="253">
        <v>4161.6</v>
      </c>
      <c r="G14" s="254">
        <f>F14/215</f>
        <v>19.356279069767442</v>
      </c>
      <c r="H14" s="264">
        <v>2</v>
      </c>
    </row>
    <row r="15" spans="1:8" ht="15" customHeight="1">
      <c r="A15" s="389"/>
      <c r="B15" s="257" t="s">
        <v>189</v>
      </c>
      <c r="C15" s="261"/>
      <c r="D15" s="259">
        <v>17.5</v>
      </c>
      <c r="E15" s="260">
        <f>D15</f>
        <v>17.5</v>
      </c>
      <c r="F15" s="253">
        <v>20.72</v>
      </c>
      <c r="G15" s="254">
        <f>F15/1</f>
        <v>20.72</v>
      </c>
      <c r="H15" s="264">
        <v>400</v>
      </c>
    </row>
    <row r="16" spans="1:8" ht="15" customHeight="1">
      <c r="A16" s="389" t="s">
        <v>262</v>
      </c>
      <c r="B16" s="257" t="s">
        <v>192</v>
      </c>
      <c r="C16" s="258" t="s">
        <v>193</v>
      </c>
      <c r="D16" s="259">
        <v>20.38</v>
      </c>
      <c r="E16" s="260">
        <f>D16/1</f>
        <v>20.38</v>
      </c>
      <c r="F16" s="253">
        <v>28.531999999999996</v>
      </c>
      <c r="G16" s="254">
        <f>F16/1</f>
        <v>28.531999999999996</v>
      </c>
      <c r="H16" s="264">
        <v>100</v>
      </c>
    </row>
    <row r="17" spans="1:8" ht="15" customHeight="1">
      <c r="A17" s="389"/>
      <c r="B17" s="257" t="s">
        <v>194</v>
      </c>
      <c r="C17" s="258" t="s">
        <v>193</v>
      </c>
      <c r="D17" s="259">
        <v>78.9</v>
      </c>
      <c r="E17" s="260">
        <f>D17/5</f>
        <v>15.780000000000001</v>
      </c>
      <c r="F17" s="253">
        <v>110.46000000000001</v>
      </c>
      <c r="G17" s="254">
        <f>F17/5</f>
        <v>22.092000000000002</v>
      </c>
      <c r="H17" s="264">
        <v>20</v>
      </c>
    </row>
    <row r="18" spans="1:8" ht="15" customHeight="1">
      <c r="A18" s="389"/>
      <c r="B18" s="257" t="s">
        <v>195</v>
      </c>
      <c r="C18" s="258" t="s">
        <v>193</v>
      </c>
      <c r="D18" s="259">
        <v>152.7</v>
      </c>
      <c r="E18" s="260">
        <f>D18/10</f>
        <v>15.27</v>
      </c>
      <c r="F18" s="253">
        <v>198.51</v>
      </c>
      <c r="G18" s="254">
        <f>F18/10</f>
        <v>19.851</v>
      </c>
      <c r="H18" s="264">
        <v>10</v>
      </c>
    </row>
    <row r="19" spans="1:8" ht="15" customHeight="1">
      <c r="A19" s="389"/>
      <c r="B19" s="257" t="s">
        <v>196</v>
      </c>
      <c r="C19" s="258" t="s">
        <v>197</v>
      </c>
      <c r="D19" s="259">
        <v>2842</v>
      </c>
      <c r="E19" s="260">
        <f>D19/215</f>
        <v>13.21860465116279</v>
      </c>
      <c r="F19" s="253">
        <v>3410.4</v>
      </c>
      <c r="G19" s="254">
        <f>F19/215</f>
        <v>15.86232558139535</v>
      </c>
      <c r="H19" s="264">
        <v>2</v>
      </c>
    </row>
    <row r="20" spans="1:8" ht="15" customHeight="1">
      <c r="A20" s="389"/>
      <c r="B20" s="257" t="s">
        <v>189</v>
      </c>
      <c r="C20" s="261"/>
      <c r="D20" s="259">
        <v>11.9</v>
      </c>
      <c r="E20" s="260">
        <f>D20</f>
        <v>11.9</v>
      </c>
      <c r="F20" s="253">
        <v>16.66</v>
      </c>
      <c r="G20" s="254">
        <f>F20/1</f>
        <v>16.66</v>
      </c>
      <c r="H20" s="264">
        <v>400</v>
      </c>
    </row>
    <row r="21" spans="1:8" ht="15" customHeight="1">
      <c r="A21" s="389" t="s">
        <v>263</v>
      </c>
      <c r="B21" s="257" t="s">
        <v>198</v>
      </c>
      <c r="C21" s="258" t="s">
        <v>193</v>
      </c>
      <c r="D21" s="259">
        <v>16.4</v>
      </c>
      <c r="E21" s="260">
        <f>D21/0.9</f>
        <v>18.22222222222222</v>
      </c>
      <c r="F21" s="253">
        <v>22.959999999999997</v>
      </c>
      <c r="G21" s="254">
        <f>F21/0.9</f>
        <v>25.511111111111106</v>
      </c>
      <c r="H21" s="264">
        <v>100</v>
      </c>
    </row>
    <row r="22" spans="1:8" ht="15" customHeight="1">
      <c r="A22" s="389"/>
      <c r="B22" s="257" t="s">
        <v>199</v>
      </c>
      <c r="C22" s="258" t="s">
        <v>193</v>
      </c>
      <c r="D22" s="259">
        <v>59.9</v>
      </c>
      <c r="E22" s="260">
        <f>D22/4.5</f>
        <v>13.31111111111111</v>
      </c>
      <c r="F22" s="253">
        <v>83.86</v>
      </c>
      <c r="G22" s="254">
        <f>F22/4.5</f>
        <v>18.635555555555555</v>
      </c>
      <c r="H22" s="264">
        <v>20</v>
      </c>
    </row>
    <row r="23" spans="1:8" ht="15" customHeight="1">
      <c r="A23" s="389"/>
      <c r="B23" s="257" t="s">
        <v>200</v>
      </c>
      <c r="C23" s="258" t="s">
        <v>193</v>
      </c>
      <c r="D23" s="259">
        <v>114.6</v>
      </c>
      <c r="E23" s="260">
        <f>D23/9</f>
        <v>12.733333333333333</v>
      </c>
      <c r="F23" s="253">
        <v>148.98</v>
      </c>
      <c r="G23" s="254">
        <f>F23/9</f>
        <v>16.55333333333333</v>
      </c>
      <c r="H23" s="264">
        <v>10</v>
      </c>
    </row>
    <row r="24" spans="1:8" ht="15" customHeight="1">
      <c r="A24" s="389"/>
      <c r="B24" s="257" t="s">
        <v>196</v>
      </c>
      <c r="C24" s="258" t="s">
        <v>197</v>
      </c>
      <c r="D24" s="259">
        <v>2217</v>
      </c>
      <c r="E24" s="260">
        <f>D24/215</f>
        <v>10.311627906976744</v>
      </c>
      <c r="F24" s="253">
        <v>2660.4</v>
      </c>
      <c r="G24" s="254">
        <f>F24/215</f>
        <v>12.373953488372093</v>
      </c>
      <c r="H24" s="264">
        <v>2</v>
      </c>
    </row>
    <row r="25" spans="1:8" ht="15" customHeight="1">
      <c r="A25" s="389"/>
      <c r="B25" s="270" t="s">
        <v>189</v>
      </c>
      <c r="C25" s="261"/>
      <c r="D25" s="259">
        <v>8.9</v>
      </c>
      <c r="E25" s="260">
        <f>D25</f>
        <v>8.9</v>
      </c>
      <c r="F25" s="253">
        <v>12.459999999999999</v>
      </c>
      <c r="G25" s="254">
        <f>F25/1</f>
        <v>12.459999999999999</v>
      </c>
      <c r="H25" s="264">
        <v>400</v>
      </c>
    </row>
    <row r="26" spans="1:8" ht="18.75">
      <c r="A26" s="262" t="s">
        <v>89</v>
      </c>
      <c r="B26" s="262"/>
      <c r="C26" s="262"/>
      <c r="D26" s="262"/>
      <c r="E26" s="262"/>
      <c r="F26" s="262"/>
      <c r="G26" s="262"/>
      <c r="H26" s="262"/>
    </row>
    <row r="27" spans="1:8" ht="15">
      <c r="A27" s="384" t="s">
        <v>374</v>
      </c>
      <c r="B27" s="257" t="s">
        <v>192</v>
      </c>
      <c r="C27" s="258" t="s">
        <v>193</v>
      </c>
      <c r="D27" s="259">
        <v>44</v>
      </c>
      <c r="E27" s="260">
        <f>D27/1</f>
        <v>44</v>
      </c>
      <c r="F27" s="253">
        <v>51</v>
      </c>
      <c r="G27" s="260">
        <f>F27/1</f>
        <v>51</v>
      </c>
      <c r="H27" s="264">
        <v>100</v>
      </c>
    </row>
    <row r="28" spans="1:8" ht="15">
      <c r="A28" s="385"/>
      <c r="B28" s="257" t="s">
        <v>199</v>
      </c>
      <c r="C28" s="258" t="s">
        <v>193</v>
      </c>
      <c r="D28" s="259">
        <v>175</v>
      </c>
      <c r="E28" s="260">
        <f>D28/4.5</f>
        <v>38.888888888888886</v>
      </c>
      <c r="F28" s="253">
        <v>185</v>
      </c>
      <c r="G28" s="260">
        <f>F28/4.5</f>
        <v>41.111111111111114</v>
      </c>
      <c r="H28" s="264">
        <v>20</v>
      </c>
    </row>
    <row r="29" spans="1:8" ht="15">
      <c r="A29" s="385"/>
      <c r="B29" s="257" t="s">
        <v>204</v>
      </c>
      <c r="C29" s="258" t="s">
        <v>193</v>
      </c>
      <c r="D29" s="259">
        <v>360</v>
      </c>
      <c r="E29" s="260">
        <f>D29/9.7</f>
        <v>37.11340206185567</v>
      </c>
      <c r="F29" s="253">
        <v>384</v>
      </c>
      <c r="G29" s="260">
        <f>F29/9.7</f>
        <v>39.58762886597938</v>
      </c>
      <c r="H29" s="264">
        <v>10</v>
      </c>
    </row>
    <row r="30" spans="1:8" ht="15">
      <c r="A30" s="385"/>
      <c r="B30" s="257" t="s">
        <v>196</v>
      </c>
      <c r="C30" s="258" t="s">
        <v>197</v>
      </c>
      <c r="D30" s="259">
        <v>7500</v>
      </c>
      <c r="E30" s="260">
        <f>D30/215</f>
        <v>34.883720930232556</v>
      </c>
      <c r="F30" s="253">
        <v>7700</v>
      </c>
      <c r="G30" s="260">
        <f>F30/215</f>
        <v>35.81395348837209</v>
      </c>
      <c r="H30" s="264">
        <v>2</v>
      </c>
    </row>
    <row r="31" spans="1:8" ht="15" customHeight="1">
      <c r="A31" s="387" t="s">
        <v>352</v>
      </c>
      <c r="B31" s="257" t="s">
        <v>192</v>
      </c>
      <c r="C31" s="261" t="s">
        <v>193</v>
      </c>
      <c r="D31" s="259">
        <v>22.4</v>
      </c>
      <c r="E31" s="260">
        <f>D31/1</f>
        <v>22.4</v>
      </c>
      <c r="F31" s="253">
        <v>31.359999999999996</v>
      </c>
      <c r="G31" s="260">
        <f>F31/1</f>
        <v>31.359999999999996</v>
      </c>
      <c r="H31" s="264">
        <v>100</v>
      </c>
    </row>
    <row r="32" spans="1:8" ht="15" customHeight="1">
      <c r="A32" s="387"/>
      <c r="B32" s="257" t="s">
        <v>199</v>
      </c>
      <c r="C32" s="261" t="s">
        <v>193</v>
      </c>
      <c r="D32" s="259">
        <v>85</v>
      </c>
      <c r="E32" s="260">
        <f>D32/4.5</f>
        <v>18.88888888888889</v>
      </c>
      <c r="F32" s="253">
        <v>118.99999999999999</v>
      </c>
      <c r="G32" s="260">
        <f>F32/4.5</f>
        <v>26.444444444444443</v>
      </c>
      <c r="H32" s="264">
        <v>20</v>
      </c>
    </row>
    <row r="33" spans="1:8" ht="15" customHeight="1">
      <c r="A33" s="387"/>
      <c r="B33" s="257" t="s">
        <v>204</v>
      </c>
      <c r="C33" s="261" t="s">
        <v>193</v>
      </c>
      <c r="D33" s="259">
        <v>170</v>
      </c>
      <c r="E33" s="260">
        <f>D33/9.7</f>
        <v>17.52577319587629</v>
      </c>
      <c r="F33" s="253">
        <v>221</v>
      </c>
      <c r="G33" s="260">
        <f>F33/9.7</f>
        <v>22.783505154639176</v>
      </c>
      <c r="H33" s="264">
        <v>10</v>
      </c>
    </row>
    <row r="34" spans="1:8" ht="15" customHeight="1">
      <c r="A34" s="387"/>
      <c r="B34" s="257" t="s">
        <v>196</v>
      </c>
      <c r="C34" s="261" t="s">
        <v>197</v>
      </c>
      <c r="D34" s="259">
        <v>3300</v>
      </c>
      <c r="E34" s="260">
        <f>D34/215</f>
        <v>15.348837209302326</v>
      </c>
      <c r="F34" s="253">
        <v>3960</v>
      </c>
      <c r="G34" s="260">
        <f>F34/215</f>
        <v>18.41860465116279</v>
      </c>
      <c r="H34" s="264">
        <v>2</v>
      </c>
    </row>
    <row r="35" spans="1:8" ht="15" customHeight="1">
      <c r="A35" s="387" t="s">
        <v>353</v>
      </c>
      <c r="B35" s="257" t="s">
        <v>192</v>
      </c>
      <c r="C35" s="261" t="s">
        <v>193</v>
      </c>
      <c r="D35" s="259">
        <v>22.4</v>
      </c>
      <c r="E35" s="260">
        <f>D35/1</f>
        <v>22.4</v>
      </c>
      <c r="F35" s="253">
        <v>31.359999999999996</v>
      </c>
      <c r="G35" s="260">
        <f>F35/1</f>
        <v>31.359999999999996</v>
      </c>
      <c r="H35" s="264">
        <v>100</v>
      </c>
    </row>
    <row r="36" spans="1:8" ht="15" customHeight="1">
      <c r="A36" s="387"/>
      <c r="B36" s="257" t="s">
        <v>199</v>
      </c>
      <c r="C36" s="261" t="s">
        <v>193</v>
      </c>
      <c r="D36" s="259">
        <v>85</v>
      </c>
      <c r="E36" s="260">
        <f>D36/4.5</f>
        <v>18.88888888888889</v>
      </c>
      <c r="F36" s="253">
        <v>118.99999999999999</v>
      </c>
      <c r="G36" s="260">
        <f>F36/4.5</f>
        <v>26.444444444444443</v>
      </c>
      <c r="H36" s="264">
        <v>20</v>
      </c>
    </row>
    <row r="37" spans="1:8" ht="15" customHeight="1">
      <c r="A37" s="387"/>
      <c r="B37" s="257" t="s">
        <v>204</v>
      </c>
      <c r="C37" s="261" t="s">
        <v>193</v>
      </c>
      <c r="D37" s="259">
        <v>170</v>
      </c>
      <c r="E37" s="260">
        <f>D37/9.7</f>
        <v>17.52577319587629</v>
      </c>
      <c r="F37" s="253">
        <v>221</v>
      </c>
      <c r="G37" s="260">
        <f>F37/9.7</f>
        <v>22.783505154639176</v>
      </c>
      <c r="H37" s="264">
        <v>10</v>
      </c>
    </row>
    <row r="38" spans="1:8" ht="15" customHeight="1">
      <c r="A38" s="387"/>
      <c r="B38" s="257" t="s">
        <v>196</v>
      </c>
      <c r="C38" s="261" t="s">
        <v>197</v>
      </c>
      <c r="D38" s="259">
        <v>3300</v>
      </c>
      <c r="E38" s="260">
        <f>D38/215</f>
        <v>15.348837209302326</v>
      </c>
      <c r="F38" s="253">
        <v>3960</v>
      </c>
      <c r="G38" s="260">
        <f>F38/215</f>
        <v>18.41860465116279</v>
      </c>
      <c r="H38" s="264">
        <v>2</v>
      </c>
    </row>
    <row r="39" spans="1:8" ht="15" customHeight="1">
      <c r="A39" s="387" t="s">
        <v>354</v>
      </c>
      <c r="B39" s="257" t="s">
        <v>192</v>
      </c>
      <c r="C39" s="261" t="s">
        <v>193</v>
      </c>
      <c r="D39" s="259">
        <v>22.4</v>
      </c>
      <c r="E39" s="260">
        <f>D39/1</f>
        <v>22.4</v>
      </c>
      <c r="F39" s="253">
        <v>31.359999999999996</v>
      </c>
      <c r="G39" s="260">
        <f>F39/1</f>
        <v>31.359999999999996</v>
      </c>
      <c r="H39" s="264">
        <v>100</v>
      </c>
    </row>
    <row r="40" spans="1:8" ht="15" customHeight="1">
      <c r="A40" s="387"/>
      <c r="B40" s="257" t="s">
        <v>199</v>
      </c>
      <c r="C40" s="261" t="s">
        <v>193</v>
      </c>
      <c r="D40" s="259">
        <v>85</v>
      </c>
      <c r="E40" s="260">
        <f>D40/4.5</f>
        <v>18.88888888888889</v>
      </c>
      <c r="F40" s="253">
        <v>118.99999999999999</v>
      </c>
      <c r="G40" s="260">
        <f>F40/4.5</f>
        <v>26.444444444444443</v>
      </c>
      <c r="H40" s="264">
        <v>20</v>
      </c>
    </row>
    <row r="41" spans="1:8" ht="15" customHeight="1">
      <c r="A41" s="387"/>
      <c r="B41" s="257" t="s">
        <v>204</v>
      </c>
      <c r="C41" s="261" t="s">
        <v>193</v>
      </c>
      <c r="D41" s="259">
        <v>170</v>
      </c>
      <c r="E41" s="260">
        <f>D41/9.7</f>
        <v>17.52577319587629</v>
      </c>
      <c r="F41" s="253">
        <v>221</v>
      </c>
      <c r="G41" s="260">
        <f>F41/9.7</f>
        <v>22.783505154639176</v>
      </c>
      <c r="H41" s="264">
        <v>10</v>
      </c>
    </row>
    <row r="42" spans="1:8" ht="15" customHeight="1">
      <c r="A42" s="387"/>
      <c r="B42" s="257" t="s">
        <v>196</v>
      </c>
      <c r="C42" s="261" t="s">
        <v>197</v>
      </c>
      <c r="D42" s="259">
        <v>3300</v>
      </c>
      <c r="E42" s="260">
        <f>D42/215</f>
        <v>15.348837209302326</v>
      </c>
      <c r="F42" s="253">
        <v>3960</v>
      </c>
      <c r="G42" s="260">
        <f>F42/215</f>
        <v>18.41860465116279</v>
      </c>
      <c r="H42" s="264">
        <v>2</v>
      </c>
    </row>
  </sheetData>
  <sheetProtection/>
  <mergeCells count="10">
    <mergeCell ref="B3:H3"/>
    <mergeCell ref="A8:A9"/>
    <mergeCell ref="A27:A30"/>
    <mergeCell ref="A6:A7"/>
    <mergeCell ref="A39:A42"/>
    <mergeCell ref="A11:A15"/>
    <mergeCell ref="A16:A20"/>
    <mergeCell ref="A21:A25"/>
    <mergeCell ref="A31:A34"/>
    <mergeCell ref="A35:A38"/>
  </mergeCells>
  <hyperlinks>
    <hyperlink ref="A3" r:id="rId1" display="www.agropromshina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4"/>
  <sheetViews>
    <sheetView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40.28125" style="0" customWidth="1"/>
    <col min="2" max="6" width="13.00390625" style="0" customWidth="1"/>
    <col min="7" max="7" width="10.57421875" style="0" bestFit="1" customWidth="1"/>
    <col min="9" max="9" width="10.57421875" style="0" customWidth="1"/>
  </cols>
  <sheetData>
    <row r="1" spans="1:6" ht="61.5" customHeight="1">
      <c r="A1" s="73"/>
      <c r="B1" s="392" t="s">
        <v>133</v>
      </c>
      <c r="C1" s="392"/>
      <c r="D1" s="392"/>
      <c r="E1" s="392"/>
      <c r="F1" s="392"/>
    </row>
    <row r="2" spans="1:6" ht="45.75" customHeight="1" thickBot="1">
      <c r="A2" s="77"/>
      <c r="B2" s="78"/>
      <c r="C2" s="78"/>
      <c r="D2" s="79"/>
      <c r="E2" s="80"/>
      <c r="F2" s="81"/>
    </row>
    <row r="3" spans="1:6" ht="26.25" customHeight="1" thickBot="1">
      <c r="A3" s="393" t="s">
        <v>80</v>
      </c>
      <c r="B3" s="395" t="s">
        <v>101</v>
      </c>
      <c r="C3" s="396"/>
      <c r="D3" s="397"/>
      <c r="E3" s="390" t="s">
        <v>102</v>
      </c>
      <c r="F3" s="391"/>
    </row>
    <row r="4" spans="1:6" ht="26.25" customHeight="1" thickBot="1">
      <c r="A4" s="394"/>
      <c r="B4" s="2" t="s">
        <v>73</v>
      </c>
      <c r="C4" s="3" t="s">
        <v>103</v>
      </c>
      <c r="D4" s="2" t="s">
        <v>104</v>
      </c>
      <c r="E4" s="2" t="s">
        <v>105</v>
      </c>
      <c r="F4" s="4" t="s">
        <v>104</v>
      </c>
    </row>
    <row r="5" spans="1:6" ht="20.25">
      <c r="A5" s="15" t="s">
        <v>106</v>
      </c>
      <c r="B5" s="12"/>
      <c r="C5" s="15"/>
      <c r="D5" s="12"/>
      <c r="E5" s="13"/>
      <c r="F5" s="10"/>
    </row>
    <row r="6" spans="1:6" ht="20.25">
      <c r="A6" s="16" t="s">
        <v>107</v>
      </c>
      <c r="B6" s="40">
        <v>130</v>
      </c>
      <c r="C6" s="14">
        <v>260</v>
      </c>
      <c r="D6" s="40">
        <v>4400</v>
      </c>
      <c r="E6" s="14">
        <v>23</v>
      </c>
      <c r="F6" s="11">
        <v>21</v>
      </c>
    </row>
    <row r="7" spans="1:6" ht="20.25">
      <c r="A7" s="16" t="s">
        <v>108</v>
      </c>
      <c r="B7" s="40">
        <v>130</v>
      </c>
      <c r="C7" s="14">
        <v>261</v>
      </c>
      <c r="D7" s="40">
        <v>4470</v>
      </c>
      <c r="E7" s="14">
        <v>23.1</v>
      </c>
      <c r="F7" s="11">
        <v>21.3</v>
      </c>
    </row>
    <row r="8" spans="1:6" ht="21" thickBot="1">
      <c r="A8" s="16" t="s">
        <v>109</v>
      </c>
      <c r="B8" s="40">
        <v>135</v>
      </c>
      <c r="C8" s="14">
        <v>273</v>
      </c>
      <c r="D8" s="40">
        <v>4670</v>
      </c>
      <c r="E8" s="14">
        <v>24.3</v>
      </c>
      <c r="F8" s="11">
        <v>22.3</v>
      </c>
    </row>
    <row r="9" spans="1:6" ht="20.25">
      <c r="A9" s="15" t="s">
        <v>110</v>
      </c>
      <c r="B9" s="41"/>
      <c r="C9" s="42"/>
      <c r="D9" s="41"/>
      <c r="E9" s="13"/>
      <c r="F9" s="19"/>
    </row>
    <row r="10" spans="1:6" ht="20.25">
      <c r="A10" s="16" t="s">
        <v>111</v>
      </c>
      <c r="B10" s="40">
        <v>145</v>
      </c>
      <c r="C10" s="14">
        <v>300</v>
      </c>
      <c r="D10" s="40">
        <v>5170</v>
      </c>
      <c r="E10" s="14">
        <v>26.7</v>
      </c>
      <c r="F10" s="11">
        <v>24.7</v>
      </c>
    </row>
    <row r="11" spans="1:6" ht="20.25">
      <c r="A11" s="16" t="s">
        <v>112</v>
      </c>
      <c r="B11" s="40">
        <v>145</v>
      </c>
      <c r="C11" s="14">
        <v>300</v>
      </c>
      <c r="D11" s="40">
        <v>5170</v>
      </c>
      <c r="E11" s="14">
        <v>26.7</v>
      </c>
      <c r="F11" s="11">
        <v>24.7</v>
      </c>
    </row>
    <row r="12" spans="1:6" ht="20.25">
      <c r="A12" s="16" t="s">
        <v>113</v>
      </c>
      <c r="B12" s="40">
        <v>145</v>
      </c>
      <c r="C12" s="14">
        <v>305</v>
      </c>
      <c r="D12" s="40">
        <v>5270</v>
      </c>
      <c r="E12" s="14">
        <v>27.3</v>
      </c>
      <c r="F12" s="11">
        <v>25.3</v>
      </c>
    </row>
    <row r="13" spans="1:6" ht="21" thickBot="1">
      <c r="A13" s="16" t="s">
        <v>114</v>
      </c>
      <c r="B13" s="40">
        <v>145</v>
      </c>
      <c r="C13" s="14">
        <v>305</v>
      </c>
      <c r="D13" s="40">
        <v>5270</v>
      </c>
      <c r="E13" s="14">
        <v>27.3</v>
      </c>
      <c r="F13" s="11">
        <v>25.3</v>
      </c>
    </row>
    <row r="14" spans="1:6" ht="20.25">
      <c r="A14" s="15" t="s">
        <v>115</v>
      </c>
      <c r="B14" s="43"/>
      <c r="C14" s="44"/>
      <c r="D14" s="43"/>
      <c r="E14" s="21"/>
      <c r="F14" s="22"/>
    </row>
    <row r="15" spans="1:6" ht="20.25">
      <c r="A15" s="16" t="s">
        <v>116</v>
      </c>
      <c r="B15" s="40">
        <v>155</v>
      </c>
      <c r="C15" s="14">
        <v>310</v>
      </c>
      <c r="D15" s="40">
        <v>5370</v>
      </c>
      <c r="E15" s="14">
        <v>27.7</v>
      </c>
      <c r="F15" s="11">
        <v>25.7</v>
      </c>
    </row>
    <row r="16" spans="1:6" ht="21" thickBot="1">
      <c r="A16" s="17" t="s">
        <v>117</v>
      </c>
      <c r="B16" s="45">
        <v>175</v>
      </c>
      <c r="C16" s="46">
        <v>350</v>
      </c>
      <c r="D16" s="45">
        <v>6140</v>
      </c>
      <c r="E16" s="46">
        <v>31.7</v>
      </c>
      <c r="F16" s="20">
        <v>29.7</v>
      </c>
    </row>
    <row r="17" spans="1:6" ht="20.25">
      <c r="A17" s="15" t="s">
        <v>118</v>
      </c>
      <c r="B17" s="43"/>
      <c r="C17" s="44"/>
      <c r="D17" s="43"/>
      <c r="E17" s="21"/>
      <c r="F17" s="22"/>
    </row>
    <row r="18" spans="1:6" ht="20.25">
      <c r="A18" s="16" t="s">
        <v>119</v>
      </c>
      <c r="B18" s="40">
        <v>150</v>
      </c>
      <c r="C18" s="14">
        <v>300</v>
      </c>
      <c r="D18" s="40">
        <v>5220</v>
      </c>
      <c r="E18" s="14">
        <v>27.1</v>
      </c>
      <c r="F18" s="11">
        <v>25.1</v>
      </c>
    </row>
    <row r="19" spans="1:6" ht="20.25">
      <c r="A19" s="16" t="s">
        <v>120</v>
      </c>
      <c r="B19" s="40">
        <v>200</v>
      </c>
      <c r="C19" s="14">
        <v>400</v>
      </c>
      <c r="D19" s="40">
        <v>7200</v>
      </c>
      <c r="E19" s="14">
        <v>37</v>
      </c>
      <c r="F19" s="11">
        <v>35</v>
      </c>
    </row>
    <row r="20" spans="1:6" ht="21" thickBot="1">
      <c r="A20" s="17" t="s">
        <v>121</v>
      </c>
      <c r="B20" s="45">
        <v>180</v>
      </c>
      <c r="C20" s="46">
        <v>350</v>
      </c>
      <c r="D20" s="45">
        <v>6200</v>
      </c>
      <c r="E20" s="46">
        <v>32</v>
      </c>
      <c r="F20" s="20">
        <v>30</v>
      </c>
    </row>
    <row r="21" spans="1:6" ht="20.25">
      <c r="A21" s="18" t="s">
        <v>122</v>
      </c>
      <c r="B21" s="47"/>
      <c r="C21" s="48"/>
      <c r="D21" s="47"/>
      <c r="E21" s="9"/>
      <c r="F21" s="8"/>
    </row>
    <row r="22" spans="1:6" ht="20.25">
      <c r="A22" s="16" t="s">
        <v>123</v>
      </c>
      <c r="B22" s="40">
        <v>160</v>
      </c>
      <c r="C22" s="14">
        <v>320</v>
      </c>
      <c r="D22" s="40">
        <v>5600</v>
      </c>
      <c r="E22" s="14">
        <v>29</v>
      </c>
      <c r="F22" s="11">
        <v>27</v>
      </c>
    </row>
    <row r="23" spans="1:6" ht="20.25">
      <c r="A23" s="16" t="s">
        <v>124</v>
      </c>
      <c r="B23" s="40">
        <v>155</v>
      </c>
      <c r="C23" s="14">
        <v>310</v>
      </c>
      <c r="D23" s="40">
        <v>5400</v>
      </c>
      <c r="E23" s="14">
        <v>28</v>
      </c>
      <c r="F23" s="11">
        <v>26</v>
      </c>
    </row>
    <row r="24" spans="1:6" ht="21" thickBot="1">
      <c r="A24" s="17" t="s">
        <v>125</v>
      </c>
      <c r="B24" s="45"/>
      <c r="C24" s="46"/>
      <c r="D24" s="45">
        <v>420</v>
      </c>
      <c r="E24" s="46"/>
      <c r="F24" s="20"/>
    </row>
    <row r="25" spans="1:6" ht="21" thickBot="1">
      <c r="A25" s="1"/>
      <c r="B25" s="49"/>
      <c r="C25" s="49"/>
      <c r="D25" s="49"/>
      <c r="E25" s="49"/>
      <c r="F25" s="49"/>
    </row>
    <row r="26" spans="1:6" ht="26.25" customHeight="1" thickBot="1">
      <c r="A26" s="393" t="s">
        <v>80</v>
      </c>
      <c r="B26" s="399" t="s">
        <v>126</v>
      </c>
      <c r="C26" s="400"/>
      <c r="D26" s="400"/>
      <c r="E26" s="400"/>
      <c r="F26" s="401"/>
    </row>
    <row r="27" spans="1:6" ht="26.25" customHeight="1" thickBot="1">
      <c r="A27" s="398"/>
      <c r="B27" s="50" t="s">
        <v>134</v>
      </c>
      <c r="C27" s="51" t="s">
        <v>135</v>
      </c>
      <c r="D27" s="52" t="s">
        <v>127</v>
      </c>
      <c r="E27" s="51" t="s">
        <v>203</v>
      </c>
      <c r="F27" s="53" t="s">
        <v>128</v>
      </c>
    </row>
    <row r="28" spans="1:6" ht="20.25">
      <c r="A28" s="5" t="s">
        <v>129</v>
      </c>
      <c r="B28" s="54"/>
      <c r="C28" s="48"/>
      <c r="D28" s="47"/>
      <c r="E28" s="9"/>
      <c r="F28" s="8"/>
    </row>
    <row r="29" spans="1:9" ht="20.25">
      <c r="A29" s="6" t="s">
        <v>130</v>
      </c>
      <c r="B29" s="55"/>
      <c r="C29" s="14">
        <v>53</v>
      </c>
      <c r="D29" s="40">
        <v>210</v>
      </c>
      <c r="E29" s="14">
        <v>830</v>
      </c>
      <c r="F29" s="11">
        <v>7000</v>
      </c>
      <c r="I29" s="26"/>
    </row>
    <row r="30" spans="1:9" ht="20.25">
      <c r="A30" s="6" t="s">
        <v>131</v>
      </c>
      <c r="B30" s="55"/>
      <c r="C30" s="14">
        <v>36.5</v>
      </c>
      <c r="D30" s="40">
        <v>145</v>
      </c>
      <c r="E30" s="14">
        <v>475</v>
      </c>
      <c r="F30" s="11">
        <v>3800</v>
      </c>
      <c r="I30" s="27"/>
    </row>
    <row r="31" spans="1:6" ht="21" thickBot="1">
      <c r="A31" s="7" t="s">
        <v>132</v>
      </c>
      <c r="B31" s="56"/>
      <c r="C31" s="46"/>
      <c r="D31" s="45"/>
      <c r="E31" s="46">
        <v>425</v>
      </c>
      <c r="F31" s="20"/>
    </row>
    <row r="34" ht="16.5">
      <c r="A34" s="23" t="s">
        <v>96</v>
      </c>
    </row>
  </sheetData>
  <sheetProtection/>
  <mergeCells count="6">
    <mergeCell ref="E3:F3"/>
    <mergeCell ref="B1:F1"/>
    <mergeCell ref="A3:A4"/>
    <mergeCell ref="B3:D3"/>
    <mergeCell ref="A26:A27"/>
    <mergeCell ref="B26:F26"/>
  </mergeCells>
  <printOptions/>
  <pageMargins left="0.3937007874015748" right="0.3937007874015748" top="0.35433070866141736" bottom="0.31496062992125984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8:D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140625" style="0" bestFit="1" customWidth="1"/>
    <col min="2" max="2" width="10.28125" style="0" bestFit="1" customWidth="1"/>
    <col min="3" max="3" width="23.28125" style="0" bestFit="1" customWidth="1"/>
    <col min="5" max="5" width="33.28125" style="0" bestFit="1" customWidth="1"/>
    <col min="7" max="7" width="19.28125" style="0" bestFit="1" customWidth="1"/>
  </cols>
  <sheetData>
    <row r="7" ht="15" customHeight="1"/>
    <row r="8" spans="3:4" ht="15" customHeight="1">
      <c r="C8" s="60"/>
      <c r="D8" s="59"/>
    </row>
    <row r="9" ht="15" customHeight="1">
      <c r="C9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9.140625" defaultRowHeight="15"/>
  <cols>
    <col min="1" max="1" width="26.140625" style="0" bestFit="1" customWidth="1"/>
    <col min="2" max="2" width="17.7109375" style="0" hidden="1" customWidth="1"/>
    <col min="3" max="3" width="23.28125" style="0" hidden="1" customWidth="1"/>
    <col min="4" max="4" width="6.421875" style="0" hidden="1" customWidth="1"/>
    <col min="5" max="5" width="33.28125" style="0" hidden="1" customWidth="1"/>
    <col min="6" max="6" width="6.00390625" style="0" hidden="1" customWidth="1"/>
    <col min="7" max="7" width="17.00390625" style="0" bestFit="1" customWidth="1"/>
  </cols>
  <sheetData>
    <row r="1" spans="1:8" ht="15">
      <c r="A1" s="61"/>
      <c r="B1" s="61"/>
      <c r="C1" s="402" t="s">
        <v>186</v>
      </c>
      <c r="D1" s="402"/>
      <c r="E1" s="402" t="s">
        <v>187</v>
      </c>
      <c r="F1" s="402"/>
      <c r="G1" s="402" t="s">
        <v>188</v>
      </c>
      <c r="H1" s="402"/>
    </row>
    <row r="2" spans="1:8" ht="15">
      <c r="A2" s="61" t="s">
        <v>170</v>
      </c>
      <c r="B2" s="61" t="s">
        <v>171</v>
      </c>
      <c r="C2" s="61" t="s">
        <v>169</v>
      </c>
      <c r="D2" s="61">
        <v>52</v>
      </c>
      <c r="E2" s="61"/>
      <c r="F2" s="61"/>
      <c r="G2" s="64" t="s">
        <v>181</v>
      </c>
      <c r="H2" s="61"/>
    </row>
    <row r="3" spans="1:8" ht="15.75">
      <c r="A3" s="61" t="s">
        <v>173</v>
      </c>
      <c r="B3" s="63" t="s">
        <v>185</v>
      </c>
      <c r="C3" s="61" t="s">
        <v>49</v>
      </c>
      <c r="D3" s="62">
        <v>12080</v>
      </c>
      <c r="E3" s="61" t="s">
        <v>172</v>
      </c>
      <c r="F3" s="61">
        <v>7760</v>
      </c>
      <c r="G3" s="57" t="s">
        <v>175</v>
      </c>
      <c r="H3" s="61">
        <v>7170</v>
      </c>
    </row>
    <row r="4" spans="1:8" ht="15.75">
      <c r="A4" s="61" t="s">
        <v>173</v>
      </c>
      <c r="B4" s="63" t="s">
        <v>185</v>
      </c>
      <c r="C4" s="61" t="s">
        <v>50</v>
      </c>
      <c r="D4" s="62">
        <v>12080</v>
      </c>
      <c r="E4" s="61" t="s">
        <v>174</v>
      </c>
      <c r="F4" s="61">
        <v>7750</v>
      </c>
      <c r="G4" s="57" t="s">
        <v>167</v>
      </c>
      <c r="H4" s="61">
        <v>7170</v>
      </c>
    </row>
    <row r="5" spans="1:8" ht="15">
      <c r="A5" s="63" t="s">
        <v>176</v>
      </c>
      <c r="B5" s="63" t="s">
        <v>185</v>
      </c>
      <c r="C5" s="63" t="s">
        <v>177</v>
      </c>
      <c r="D5" s="62">
        <v>13400</v>
      </c>
      <c r="E5" s="63" t="s">
        <v>178</v>
      </c>
      <c r="F5" s="61">
        <v>10054</v>
      </c>
      <c r="G5" s="64" t="s">
        <v>181</v>
      </c>
      <c r="H5" s="61"/>
    </row>
    <row r="6" spans="1:8" ht="15">
      <c r="A6" s="63" t="s">
        <v>179</v>
      </c>
      <c r="B6" s="63" t="s">
        <v>185</v>
      </c>
      <c r="C6" s="63" t="s">
        <v>180</v>
      </c>
      <c r="D6" s="62">
        <v>12600</v>
      </c>
      <c r="E6" s="61" t="s">
        <v>182</v>
      </c>
      <c r="F6" s="61">
        <v>11790</v>
      </c>
      <c r="G6" s="61" t="s">
        <v>165</v>
      </c>
      <c r="H6" s="61">
        <v>10350</v>
      </c>
    </row>
    <row r="7" spans="1:8" ht="15">
      <c r="A7" s="63" t="s">
        <v>183</v>
      </c>
      <c r="B7" s="63" t="s">
        <v>185</v>
      </c>
      <c r="C7" s="63" t="s">
        <v>45</v>
      </c>
      <c r="D7" s="62">
        <v>17200</v>
      </c>
      <c r="E7" s="63" t="s">
        <v>184</v>
      </c>
      <c r="F7" s="61">
        <v>13530</v>
      </c>
      <c r="G7" s="63" t="s">
        <v>166</v>
      </c>
      <c r="H7" s="61">
        <v>10500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АгроПромШина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Будовий</dc:creator>
  <cp:keywords/>
  <dc:description/>
  <cp:lastModifiedBy>Диана</cp:lastModifiedBy>
  <cp:lastPrinted>2015-08-04T07:47:46Z</cp:lastPrinted>
  <dcterms:created xsi:type="dcterms:W3CDTF">2011-04-01T10:46:09Z</dcterms:created>
  <dcterms:modified xsi:type="dcterms:W3CDTF">2016-05-16T20:16:44Z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