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2944" windowHeight="9504"/>
  </bookViews>
  <sheets>
    <sheet name="Прайс валюта" sheetId="1" r:id="rId1"/>
    <sheet name="Прайс гривня" sheetId="4" r:id="rId2"/>
    <sheet name="Імпорт" sheetId="5" state="hidden" r:id="rId3"/>
  </sheets>
  <definedNames>
    <definedName name="_xlnm.Print_Area" localSheetId="0">'Прайс валюта'!$B$1:$K$122</definedName>
    <definedName name="_xlnm.Print_Area" localSheetId="1">'Прайс гривня'!$A$1:$K$121</definedName>
  </definedNames>
  <calcPr calcId="145621"/>
</workbook>
</file>

<file path=xl/calcChain.xml><?xml version="1.0" encoding="utf-8"?>
<calcChain xmlns="http://schemas.openxmlformats.org/spreadsheetml/2006/main">
  <c r="A195" i="5" l="1"/>
  <c r="A196" i="5"/>
  <c r="A197" i="5"/>
  <c r="A198" i="5"/>
  <c r="A194" i="5"/>
  <c r="B61" i="4"/>
  <c r="K25" i="4"/>
  <c r="K24" i="4"/>
  <c r="I25" i="4"/>
  <c r="I24" i="4"/>
  <c r="E40" i="1"/>
  <c r="E39" i="1"/>
  <c r="B100" i="4" l="1"/>
  <c r="B101" i="4"/>
  <c r="B102" i="4"/>
  <c r="B103" i="4"/>
  <c r="A238" i="5"/>
  <c r="A239" i="5"/>
  <c r="A240" i="5"/>
  <c r="B238" i="5"/>
  <c r="B239" i="5"/>
  <c r="B240" i="5"/>
  <c r="D240" i="5"/>
  <c r="F239" i="5"/>
  <c r="C237" i="5"/>
  <c r="J237" i="5" s="1"/>
  <c r="A237" i="5"/>
  <c r="B237" i="5"/>
  <c r="F101" i="4"/>
  <c r="D238" i="5" s="1"/>
  <c r="H102" i="4"/>
  <c r="F103" i="4"/>
  <c r="H103" i="4"/>
  <c r="F240" i="5" s="1"/>
  <c r="J103" i="4"/>
  <c r="H240" i="5" s="1"/>
  <c r="E99" i="4"/>
  <c r="J99" i="4" s="1"/>
  <c r="E103" i="4"/>
  <c r="C240" i="5" s="1"/>
  <c r="E102" i="4"/>
  <c r="C239" i="5" s="1"/>
  <c r="J239" i="5" s="1"/>
  <c r="E101" i="4"/>
  <c r="C238" i="5" s="1"/>
  <c r="J238" i="5" s="1"/>
  <c r="E100" i="4"/>
  <c r="J100" i="1"/>
  <c r="J100" i="4" s="1"/>
  <c r="H237" i="5" s="1"/>
  <c r="J101" i="1"/>
  <c r="J101" i="4" s="1"/>
  <c r="H238" i="5" s="1"/>
  <c r="J102" i="1"/>
  <c r="J102" i="4" s="1"/>
  <c r="H239" i="5" s="1"/>
  <c r="J103" i="1"/>
  <c r="H100" i="1"/>
  <c r="H100" i="4" s="1"/>
  <c r="F237" i="5" s="1"/>
  <c r="H101" i="1"/>
  <c r="H101" i="4" s="1"/>
  <c r="F238" i="5" s="1"/>
  <c r="H102" i="1"/>
  <c r="H103" i="1"/>
  <c r="F103" i="1"/>
  <c r="F102" i="1"/>
  <c r="F102" i="4" s="1"/>
  <c r="D239" i="5" s="1"/>
  <c r="F101" i="1"/>
  <c r="F100" i="1"/>
  <c r="F100" i="4" s="1"/>
  <c r="D237" i="5" s="1"/>
  <c r="F99" i="4" l="1"/>
  <c r="H99" i="4"/>
  <c r="F236" i="5" s="1"/>
  <c r="D236" i="5"/>
  <c r="H236" i="5"/>
  <c r="C236" i="5"/>
  <c r="J236" i="5" s="1"/>
  <c r="B99" i="4"/>
  <c r="A236" i="5" s="1"/>
  <c r="C99" i="4"/>
  <c r="B236" i="5" s="1"/>
  <c r="A39" i="4" l="1"/>
  <c r="F53" i="1" l="1"/>
  <c r="I53" i="1"/>
  <c r="C79" i="4"/>
  <c r="B216" i="5" s="1"/>
  <c r="C80" i="4"/>
  <c r="B217" i="5" s="1"/>
  <c r="B79" i="4"/>
  <c r="B80" i="4"/>
  <c r="E80" i="1"/>
  <c r="F80" i="1" s="1"/>
  <c r="F80" i="4" s="1"/>
  <c r="D217" i="5" s="1"/>
  <c r="E79" i="1"/>
  <c r="F79" i="1" s="1"/>
  <c r="F79" i="4" s="1"/>
  <c r="D216" i="5" s="1"/>
  <c r="H80" i="1" l="1"/>
  <c r="H80" i="4" s="1"/>
  <c r="F217" i="5" s="1"/>
  <c r="E80" i="4"/>
  <c r="C217" i="5" s="1"/>
  <c r="J217" i="5" s="1"/>
  <c r="H79" i="1"/>
  <c r="H79" i="4" s="1"/>
  <c r="F216" i="5" s="1"/>
  <c r="E79" i="4"/>
  <c r="C216" i="5" s="1"/>
  <c r="J216" i="5" s="1"/>
  <c r="J80" i="1"/>
  <c r="J80" i="4" s="1"/>
  <c r="H217" i="5" s="1"/>
  <c r="J79" i="1"/>
  <c r="J79" i="4" s="1"/>
  <c r="H216" i="5" s="1"/>
  <c r="E69" i="4"/>
  <c r="E68" i="4"/>
  <c r="B98" i="4" l="1"/>
  <c r="A235" i="5" s="1"/>
  <c r="K98" i="4"/>
  <c r="I98" i="4"/>
  <c r="G98" i="4"/>
  <c r="E98" i="4"/>
  <c r="H98" i="4" s="1"/>
  <c r="F235" i="5" s="1"/>
  <c r="C98" i="4"/>
  <c r="B235" i="5" s="1"/>
  <c r="C235" i="5" l="1"/>
  <c r="J235" i="5" s="1"/>
  <c r="J98" i="4"/>
  <c r="H235" i="5" s="1"/>
  <c r="F98" i="4"/>
  <c r="D235" i="5" s="1"/>
  <c r="J40" i="4"/>
  <c r="J40" i="1" s="1"/>
  <c r="H40" i="4"/>
  <c r="H40" i="1" s="1"/>
  <c r="F40" i="4"/>
  <c r="F40" i="1" s="1"/>
  <c r="C139" i="5"/>
  <c r="J139" i="5" l="1"/>
  <c r="D139" i="5"/>
  <c r="K40" i="4"/>
  <c r="I40" i="4"/>
  <c r="G40" i="4"/>
  <c r="B40" i="4"/>
  <c r="C40" i="4"/>
  <c r="K55" i="4" l="1"/>
  <c r="I55" i="4"/>
  <c r="G55" i="4"/>
  <c r="C55" i="4"/>
  <c r="B55" i="4"/>
  <c r="A55" i="4"/>
  <c r="H55" i="1"/>
  <c r="E21" i="4"/>
  <c r="C63" i="5" s="1"/>
  <c r="J63" i="5" s="1"/>
  <c r="E22" i="4"/>
  <c r="E3" i="4"/>
  <c r="E56" i="1" l="1"/>
  <c r="E56" i="4" s="1"/>
  <c r="C188" i="5" s="1"/>
  <c r="E55" i="4"/>
  <c r="C184" i="5" s="1"/>
  <c r="J184" i="5" s="1"/>
  <c r="H55" i="4"/>
  <c r="F184" i="5" s="1"/>
  <c r="J55" i="1"/>
  <c r="F55" i="1"/>
  <c r="C186" i="5" l="1"/>
  <c r="J186" i="5" s="1"/>
  <c r="C190" i="5"/>
  <c r="J190" i="5" s="1"/>
  <c r="C187" i="5"/>
  <c r="J187" i="5" s="1"/>
  <c r="C189" i="5"/>
  <c r="J189" i="5" s="1"/>
  <c r="F55" i="4"/>
  <c r="D184" i="5" s="1"/>
  <c r="J55" i="4"/>
  <c r="H184" i="5" s="1"/>
  <c r="J188" i="5"/>
  <c r="A248" i="5" l="1"/>
  <c r="A249" i="5"/>
  <c r="A250" i="5"/>
  <c r="B250" i="5"/>
  <c r="C250" i="5"/>
  <c r="D250" i="5"/>
  <c r="F250" i="5"/>
  <c r="H250" i="5"/>
  <c r="A251" i="5"/>
  <c r="B251" i="5"/>
  <c r="C251" i="5"/>
  <c r="D251" i="5"/>
  <c r="F251" i="5"/>
  <c r="H251" i="5"/>
  <c r="A252" i="5"/>
  <c r="B252" i="5"/>
  <c r="C252" i="5"/>
  <c r="D252" i="5"/>
  <c r="F252" i="5"/>
  <c r="H252" i="5"/>
  <c r="A253" i="5"/>
  <c r="B253" i="5"/>
  <c r="C253" i="5"/>
  <c r="D253" i="5"/>
  <c r="F253" i="5"/>
  <c r="H253" i="5"/>
  <c r="A254" i="5"/>
  <c r="B254" i="5"/>
  <c r="C254" i="5"/>
  <c r="D254" i="5"/>
  <c r="F254" i="5"/>
  <c r="H254" i="5"/>
  <c r="B66" i="5"/>
  <c r="A205" i="5"/>
  <c r="B205" i="5"/>
  <c r="A231" i="5"/>
  <c r="A241" i="5"/>
  <c r="A242" i="5"/>
  <c r="A243" i="5"/>
  <c r="A244" i="5"/>
  <c r="A245" i="5"/>
  <c r="A246" i="5"/>
  <c r="A247" i="5"/>
  <c r="K13" i="4"/>
  <c r="I13" i="4"/>
  <c r="G13" i="4"/>
  <c r="B13" i="4"/>
  <c r="C13" i="4"/>
  <c r="E39" i="4"/>
  <c r="B39" i="4"/>
  <c r="A130" i="5" s="1"/>
  <c r="C39" i="4"/>
  <c r="B130" i="5" s="1"/>
  <c r="G39" i="4"/>
  <c r="I39" i="4"/>
  <c r="K39" i="4"/>
  <c r="C130" i="5" l="1"/>
  <c r="J253" i="5"/>
  <c r="J252" i="5"/>
  <c r="J254" i="5"/>
  <c r="J250" i="5"/>
  <c r="J251" i="5"/>
  <c r="B25" i="4"/>
  <c r="A68" i="5" s="1"/>
  <c r="C25" i="4"/>
  <c r="B68" i="5" s="1"/>
  <c r="E25" i="1"/>
  <c r="E25" i="4" s="1"/>
  <c r="C68" i="5" s="1"/>
  <c r="J130" i="5" l="1"/>
  <c r="J68" i="5"/>
  <c r="F25" i="1"/>
  <c r="F25" i="4" s="1"/>
  <c r="D68" i="5" s="1"/>
  <c r="J25" i="1"/>
  <c r="J25" i="4" s="1"/>
  <c r="H68" i="5" s="1"/>
  <c r="H25" i="1"/>
  <c r="H25" i="4" s="1"/>
  <c r="F68" i="5" s="1"/>
  <c r="F98" i="1"/>
  <c r="H98" i="1"/>
  <c r="J98" i="1"/>
  <c r="A43" i="1"/>
  <c r="A37" i="1"/>
  <c r="A37" i="4" s="1"/>
  <c r="A34" i="1"/>
  <c r="A34" i="4" s="1"/>
  <c r="K112" i="4"/>
  <c r="K113" i="4"/>
  <c r="K114" i="4"/>
  <c r="K111" i="4"/>
  <c r="I112" i="4"/>
  <c r="I113" i="4"/>
  <c r="I114" i="4"/>
  <c r="I111" i="4"/>
  <c r="G111" i="4"/>
  <c r="B43" i="4" l="1"/>
  <c r="A165" i="5" s="1"/>
  <c r="B44" i="4"/>
  <c r="A173" i="5" s="1"/>
  <c r="B37" i="4"/>
  <c r="A112" i="5" s="1"/>
  <c r="G8" i="4"/>
  <c r="I8" i="4"/>
  <c r="K8" i="4"/>
  <c r="G37" i="4"/>
  <c r="I37" i="4"/>
  <c r="K37" i="4"/>
  <c r="C37" i="4"/>
  <c r="B112" i="5" s="1"/>
  <c r="G11" i="4"/>
  <c r="I11" i="4"/>
  <c r="K11" i="4"/>
  <c r="C11" i="4"/>
  <c r="G17" i="4"/>
  <c r="I17" i="4"/>
  <c r="K17" i="4"/>
  <c r="E37" i="1"/>
  <c r="J37" i="1" s="1"/>
  <c r="C17" i="4"/>
  <c r="G43" i="4"/>
  <c r="I43" i="4"/>
  <c r="K43" i="4"/>
  <c r="E43" i="1"/>
  <c r="F43" i="1" s="1"/>
  <c r="C43" i="4"/>
  <c r="B165" i="5" s="1"/>
  <c r="C34" i="4"/>
  <c r="B86" i="5" s="1"/>
  <c r="G34" i="4"/>
  <c r="I34" i="4"/>
  <c r="K34" i="4"/>
  <c r="E34" i="1"/>
  <c r="F34" i="1" s="1"/>
  <c r="F34" i="4" s="1"/>
  <c r="B34" i="4"/>
  <c r="A86" i="5" s="1"/>
  <c r="C8" i="4"/>
  <c r="F37" i="1" l="1"/>
  <c r="E11" i="1"/>
  <c r="D86" i="5"/>
  <c r="E43" i="4"/>
  <c r="F43" i="4" s="1"/>
  <c r="D165" i="5" s="1"/>
  <c r="H37" i="1"/>
  <c r="J43" i="1"/>
  <c r="J43" i="4" s="1"/>
  <c r="H165" i="5" s="1"/>
  <c r="H43" i="1"/>
  <c r="E34" i="4"/>
  <c r="J34" i="1"/>
  <c r="J34" i="4" s="1"/>
  <c r="H34" i="1"/>
  <c r="H34" i="4" s="1"/>
  <c r="C112" i="4"/>
  <c r="B247" i="5" s="1"/>
  <c r="J114" i="1"/>
  <c r="J114" i="4" s="1"/>
  <c r="H249" i="5" s="1"/>
  <c r="J113" i="1"/>
  <c r="J113" i="4" s="1"/>
  <c r="H248" i="5" s="1"/>
  <c r="J112" i="1"/>
  <c r="J112" i="4" s="1"/>
  <c r="H247" i="5" s="1"/>
  <c r="J111" i="1"/>
  <c r="J111" i="4" s="1"/>
  <c r="H246" i="5" s="1"/>
  <c r="H114" i="1"/>
  <c r="H114" i="4" s="1"/>
  <c r="F249" i="5" s="1"/>
  <c r="H113" i="1"/>
  <c r="H113" i="4" s="1"/>
  <c r="F248" i="5" s="1"/>
  <c r="H112" i="1"/>
  <c r="H112" i="4" s="1"/>
  <c r="F247" i="5" s="1"/>
  <c r="H111" i="1"/>
  <c r="H111" i="4" s="1"/>
  <c r="F246" i="5" s="1"/>
  <c r="F114" i="1"/>
  <c r="F114" i="4" s="1"/>
  <c r="D249" i="5" s="1"/>
  <c r="F113" i="1"/>
  <c r="F113" i="4" s="1"/>
  <c r="D248" i="5" s="1"/>
  <c r="F112" i="1"/>
  <c r="F112" i="4" s="1"/>
  <c r="D247" i="5" s="1"/>
  <c r="F111" i="1"/>
  <c r="F111" i="4" s="1"/>
  <c r="D246" i="5" s="1"/>
  <c r="E114" i="4"/>
  <c r="C249" i="5" s="1"/>
  <c r="E113" i="4"/>
  <c r="C248" i="5" s="1"/>
  <c r="E112" i="4"/>
  <c r="C247" i="5" s="1"/>
  <c r="E111" i="4"/>
  <c r="C246" i="5" s="1"/>
  <c r="C114" i="4"/>
  <c r="B249" i="5" s="1"/>
  <c r="C113" i="4"/>
  <c r="B248" i="5" s="1"/>
  <c r="C111" i="4"/>
  <c r="B246" i="5" s="1"/>
  <c r="F86" i="5" l="1"/>
  <c r="H86" i="5"/>
  <c r="C86" i="5"/>
  <c r="J86" i="5" s="1"/>
  <c r="J247" i="5"/>
  <c r="J246" i="5"/>
  <c r="J248" i="5"/>
  <c r="J249" i="5"/>
  <c r="H43" i="4"/>
  <c r="F165" i="5" s="1"/>
  <c r="C165" i="5"/>
  <c r="J165" i="5" l="1"/>
  <c r="J37" i="4"/>
  <c r="H37" i="4"/>
  <c r="F37" i="4"/>
  <c r="B10" i="4"/>
  <c r="E10" i="1"/>
  <c r="E9" i="1"/>
  <c r="G10" i="4"/>
  <c r="I10" i="4"/>
  <c r="K10" i="4"/>
  <c r="C10" i="4"/>
  <c r="A83" i="4"/>
  <c r="A84" i="4"/>
  <c r="A86" i="4"/>
  <c r="A87" i="4"/>
  <c r="A88" i="4"/>
  <c r="A77" i="4"/>
  <c r="A78" i="4"/>
  <c r="A81" i="4"/>
  <c r="A64" i="4"/>
  <c r="A65" i="4"/>
  <c r="A66" i="4"/>
  <c r="A67" i="4"/>
  <c r="A68" i="4"/>
  <c r="A44" i="4"/>
  <c r="A45" i="4"/>
  <c r="A27" i="4"/>
  <c r="A28" i="4"/>
  <c r="A29" i="4"/>
  <c r="A30" i="4"/>
  <c r="A31" i="4"/>
  <c r="A32" i="4"/>
  <c r="A33" i="4"/>
  <c r="A35" i="4"/>
  <c r="A36" i="4"/>
  <c r="A38" i="4"/>
  <c r="B36" i="4"/>
  <c r="A103" i="5" s="1"/>
  <c r="C36" i="4"/>
  <c r="B103" i="5" s="1"/>
  <c r="G36" i="4"/>
  <c r="I36" i="4"/>
  <c r="K36" i="4"/>
  <c r="F36" i="1"/>
  <c r="H36" i="1"/>
  <c r="J36" i="1"/>
  <c r="D112" i="5" l="1"/>
  <c r="F112" i="5"/>
  <c r="H112" i="5"/>
  <c r="E63" i="4"/>
  <c r="C199" i="5" s="1"/>
  <c r="J199" i="5" l="1"/>
  <c r="E67" i="4"/>
  <c r="C205" i="5" s="1"/>
  <c r="K67" i="4"/>
  <c r="I67" i="4"/>
  <c r="G67" i="4"/>
  <c r="J67" i="1"/>
  <c r="J67" i="4" s="1"/>
  <c r="H205" i="5" s="1"/>
  <c r="H67" i="1"/>
  <c r="H67" i="4" s="1"/>
  <c r="F205" i="5" s="1"/>
  <c r="F67" i="1"/>
  <c r="F67" i="4" s="1"/>
  <c r="D205" i="5" s="1"/>
  <c r="J205" i="5" l="1"/>
  <c r="E84" i="4"/>
  <c r="J84" i="4" l="1"/>
  <c r="H221" i="5" s="1"/>
  <c r="C221" i="5"/>
  <c r="F84" i="4"/>
  <c r="D221" i="5" s="1"/>
  <c r="H84" i="4"/>
  <c r="F221" i="5" s="1"/>
  <c r="J221" i="5" l="1"/>
  <c r="E76" i="4"/>
  <c r="C213" i="5" s="1"/>
  <c r="E32" i="4"/>
  <c r="C77" i="5" s="1"/>
  <c r="E31" i="4"/>
  <c r="C76" i="5" s="1"/>
  <c r="E30" i="4"/>
  <c r="C75" i="5" s="1"/>
  <c r="E42" i="4"/>
  <c r="C157" i="5" s="1"/>
  <c r="E38" i="4"/>
  <c r="C121" i="5" l="1"/>
  <c r="J75" i="5"/>
  <c r="J157" i="5"/>
  <c r="J76" i="5"/>
  <c r="J77" i="5"/>
  <c r="J213" i="5"/>
  <c r="C31" i="4"/>
  <c r="B76" i="5" s="1"/>
  <c r="B31" i="4"/>
  <c r="A76" i="5" s="1"/>
  <c r="J31" i="1"/>
  <c r="J31" i="4" s="1"/>
  <c r="H76" i="5" s="1"/>
  <c r="H31" i="1"/>
  <c r="H31" i="4" s="1"/>
  <c r="F76" i="5" s="1"/>
  <c r="F31" i="1"/>
  <c r="F31" i="4" s="1"/>
  <c r="D76" i="5" s="1"/>
  <c r="K66" i="4"/>
  <c r="K65" i="4"/>
  <c r="K64" i="4"/>
  <c r="I66" i="4"/>
  <c r="I65" i="4"/>
  <c r="I64" i="4"/>
  <c r="G66" i="4"/>
  <c r="G65" i="4"/>
  <c r="G64" i="4"/>
  <c r="E66" i="4"/>
  <c r="C204" i="5" s="1"/>
  <c r="E65" i="4"/>
  <c r="E64" i="4"/>
  <c r="C64" i="4"/>
  <c r="B200" i="5" s="1"/>
  <c r="C65" i="4"/>
  <c r="B202" i="5" s="1"/>
  <c r="C66" i="4"/>
  <c r="B204" i="5" s="1"/>
  <c r="B64" i="4"/>
  <c r="A200" i="5" s="1"/>
  <c r="B65" i="4"/>
  <c r="A202" i="5" s="1"/>
  <c r="B66" i="4"/>
  <c r="A204" i="5" s="1"/>
  <c r="J66" i="1"/>
  <c r="F66" i="1"/>
  <c r="H66" i="1"/>
  <c r="J65" i="1"/>
  <c r="H65" i="1"/>
  <c r="F65" i="1"/>
  <c r="J64" i="1"/>
  <c r="F64" i="1"/>
  <c r="H64" i="1"/>
  <c r="E87" i="4"/>
  <c r="C224" i="5" s="1"/>
  <c r="K86" i="4"/>
  <c r="K87" i="4"/>
  <c r="I86" i="4"/>
  <c r="I87" i="4"/>
  <c r="G86" i="4"/>
  <c r="G87" i="4"/>
  <c r="E86" i="4"/>
  <c r="C223" i="5" s="1"/>
  <c r="E88" i="4"/>
  <c r="C225" i="5" s="1"/>
  <c r="C87" i="4"/>
  <c r="B224" i="5" s="1"/>
  <c r="C86" i="4"/>
  <c r="B223" i="5" s="1"/>
  <c r="B87" i="4"/>
  <c r="A224" i="5" s="1"/>
  <c r="B86" i="4"/>
  <c r="A223" i="5" s="1"/>
  <c r="J86" i="1"/>
  <c r="J87" i="1"/>
  <c r="H86" i="1"/>
  <c r="H87" i="1"/>
  <c r="F87" i="1"/>
  <c r="F86" i="1"/>
  <c r="C202" i="5" l="1"/>
  <c r="J202" i="5" s="1"/>
  <c r="C203" i="5"/>
  <c r="J203" i="5" s="1"/>
  <c r="C200" i="5"/>
  <c r="J200" i="5" s="1"/>
  <c r="C201" i="5"/>
  <c r="J201" i="5" s="1"/>
  <c r="J121" i="5"/>
  <c r="J223" i="5"/>
  <c r="J225" i="5"/>
  <c r="J204" i="5"/>
  <c r="J224" i="5"/>
  <c r="H66" i="4"/>
  <c r="F204" i="5" s="1"/>
  <c r="J87" i="4"/>
  <c r="H224" i="5" s="1"/>
  <c r="H64" i="4"/>
  <c r="J86" i="4"/>
  <c r="H223" i="5" s="1"/>
  <c r="F65" i="4"/>
  <c r="D202" i="5" s="1"/>
  <c r="J65" i="4"/>
  <c r="J64" i="4"/>
  <c r="J66" i="4"/>
  <c r="H204" i="5" s="1"/>
  <c r="F64" i="4"/>
  <c r="F66" i="4"/>
  <c r="D204" i="5" s="1"/>
  <c r="H65" i="4"/>
  <c r="H86" i="4"/>
  <c r="F223" i="5" s="1"/>
  <c r="F86" i="4"/>
  <c r="D223" i="5" s="1"/>
  <c r="H87" i="4"/>
  <c r="F224" i="5" s="1"/>
  <c r="F87" i="4"/>
  <c r="D224" i="5" s="1"/>
  <c r="E2" i="4"/>
  <c r="I5" i="4"/>
  <c r="F202" i="5" l="1"/>
  <c r="F203" i="5"/>
  <c r="F200" i="5"/>
  <c r="F201" i="5"/>
  <c r="D200" i="5"/>
  <c r="D203" i="5"/>
  <c r="D201" i="5"/>
  <c r="H200" i="5"/>
  <c r="H201" i="5"/>
  <c r="H202" i="5"/>
  <c r="H203" i="5"/>
  <c r="E36" i="4"/>
  <c r="F36" i="4"/>
  <c r="H36" i="4"/>
  <c r="J36" i="4"/>
  <c r="K54" i="4"/>
  <c r="J54" i="4"/>
  <c r="I54" i="4"/>
  <c r="H54" i="4"/>
  <c r="G54" i="4"/>
  <c r="F54" i="4"/>
  <c r="E54" i="4"/>
  <c r="D54" i="4"/>
  <c r="F103" i="5" l="1"/>
  <c r="D103" i="5"/>
  <c r="H103" i="5"/>
  <c r="E37" i="4"/>
  <c r="C103" i="5"/>
  <c r="C112" i="5" l="1"/>
  <c r="J103" i="5"/>
  <c r="J97" i="1"/>
  <c r="J112" i="5" l="1"/>
  <c r="C44" i="4"/>
  <c r="B173" i="5" s="1"/>
  <c r="K18" i="4"/>
  <c r="I18" i="4"/>
  <c r="G18" i="4"/>
  <c r="C18" i="4"/>
  <c r="B18" i="4"/>
  <c r="K44" i="4"/>
  <c r="I44" i="4"/>
  <c r="G44" i="4"/>
  <c r="E44" i="4"/>
  <c r="C173" i="5" s="1"/>
  <c r="J44" i="1"/>
  <c r="J44" i="4" s="1"/>
  <c r="H173" i="5" s="1"/>
  <c r="F44" i="1"/>
  <c r="H44" i="1"/>
  <c r="C32" i="4"/>
  <c r="B77" i="5" s="1"/>
  <c r="B32" i="4"/>
  <c r="A77" i="5" s="1"/>
  <c r="J32" i="1"/>
  <c r="J32" i="4" s="1"/>
  <c r="H77" i="5" s="1"/>
  <c r="H32" i="1"/>
  <c r="H32" i="4" s="1"/>
  <c r="F77" i="5" s="1"/>
  <c r="F32" i="1"/>
  <c r="F32" i="4" s="1"/>
  <c r="D77" i="5" s="1"/>
  <c r="C30" i="4"/>
  <c r="B75" i="5" s="1"/>
  <c r="E27" i="4"/>
  <c r="E28" i="4"/>
  <c r="E29" i="4"/>
  <c r="C74" i="5" s="1"/>
  <c r="B27" i="4"/>
  <c r="A70" i="5" s="1"/>
  <c r="B28" i="4"/>
  <c r="A72" i="5" s="1"/>
  <c r="B29" i="4"/>
  <c r="A74" i="5" s="1"/>
  <c r="C28" i="4"/>
  <c r="B72" i="5" s="1"/>
  <c r="C29" i="4"/>
  <c r="B74" i="5" s="1"/>
  <c r="C27" i="4"/>
  <c r="B70" i="5" s="1"/>
  <c r="C26" i="4"/>
  <c r="B69" i="5" s="1"/>
  <c r="F29" i="1"/>
  <c r="F29" i="4" s="1"/>
  <c r="D74" i="5" s="1"/>
  <c r="H29" i="1"/>
  <c r="H29" i="4" s="1"/>
  <c r="F74" i="5" s="1"/>
  <c r="J29" i="1"/>
  <c r="J29" i="4" s="1"/>
  <c r="H74" i="5" s="1"/>
  <c r="J28" i="1"/>
  <c r="J28" i="4" s="1"/>
  <c r="H28" i="1"/>
  <c r="H28" i="4" s="1"/>
  <c r="F28" i="1"/>
  <c r="F28" i="4" s="1"/>
  <c r="J27" i="1"/>
  <c r="J27" i="4" s="1"/>
  <c r="H27" i="1"/>
  <c r="H27" i="4" s="1"/>
  <c r="F27" i="1"/>
  <c r="F27" i="4" s="1"/>
  <c r="B78" i="4"/>
  <c r="A215" i="5" s="1"/>
  <c r="E78" i="4"/>
  <c r="C78" i="4"/>
  <c r="B215" i="5" s="1"/>
  <c r="J78" i="1"/>
  <c r="J78" i="4" s="1"/>
  <c r="H215" i="5" s="1"/>
  <c r="H78" i="1"/>
  <c r="H78" i="4" s="1"/>
  <c r="F215" i="5" s="1"/>
  <c r="F78" i="1"/>
  <c r="F78" i="4" s="1"/>
  <c r="D215" i="5" s="1"/>
  <c r="B77" i="4"/>
  <c r="A214" i="5" s="1"/>
  <c r="C77" i="4"/>
  <c r="B214" i="5" s="1"/>
  <c r="E77" i="4"/>
  <c r="C214" i="5" s="1"/>
  <c r="J77" i="1"/>
  <c r="J77" i="4" s="1"/>
  <c r="H214" i="5" s="1"/>
  <c r="H77" i="1"/>
  <c r="H77" i="4" s="1"/>
  <c r="F214" i="5" s="1"/>
  <c r="F77" i="1"/>
  <c r="F77" i="4" s="1"/>
  <c r="D214" i="5" s="1"/>
  <c r="E109" i="4"/>
  <c r="E108" i="4"/>
  <c r="E107" i="4"/>
  <c r="E106" i="4"/>
  <c r="E105" i="4"/>
  <c r="H72" i="5" l="1"/>
  <c r="H73" i="5"/>
  <c r="F72" i="5"/>
  <c r="F73" i="5"/>
  <c r="C72" i="5"/>
  <c r="J72" i="5" s="1"/>
  <c r="C73" i="5"/>
  <c r="J73" i="5" s="1"/>
  <c r="C70" i="5"/>
  <c r="J70" i="5" s="1"/>
  <c r="C71" i="5"/>
  <c r="J71" i="5" s="1"/>
  <c r="D70" i="5"/>
  <c r="D71" i="5"/>
  <c r="F70" i="5"/>
  <c r="F71" i="5"/>
  <c r="D72" i="5"/>
  <c r="D73" i="5"/>
  <c r="H70" i="5"/>
  <c r="H71" i="5"/>
  <c r="C215" i="5"/>
  <c r="J215" i="5" s="1"/>
  <c r="J214" i="5"/>
  <c r="J74" i="5"/>
  <c r="J173" i="5"/>
  <c r="H107" i="4"/>
  <c r="F243" i="5" s="1"/>
  <c r="C243" i="5"/>
  <c r="H105" i="4"/>
  <c r="F241" i="5" s="1"/>
  <c r="C241" i="5"/>
  <c r="H106" i="4"/>
  <c r="F242" i="5" s="1"/>
  <c r="C242" i="5"/>
  <c r="H108" i="4"/>
  <c r="F244" i="5" s="1"/>
  <c r="C244" i="5"/>
  <c r="H109" i="4"/>
  <c r="F245" i="5" s="1"/>
  <c r="C245" i="5"/>
  <c r="H44" i="4"/>
  <c r="F173" i="5" s="1"/>
  <c r="F44" i="4"/>
  <c r="D173" i="5" s="1"/>
  <c r="F106" i="4"/>
  <c r="D242" i="5" s="1"/>
  <c r="F107" i="4"/>
  <c r="D243" i="5" s="1"/>
  <c r="F108" i="4"/>
  <c r="D244" i="5" s="1"/>
  <c r="F105" i="4"/>
  <c r="D241" i="5" s="1"/>
  <c r="F109" i="4"/>
  <c r="D245" i="5" s="1"/>
  <c r="K109" i="4"/>
  <c r="I109" i="4"/>
  <c r="G109" i="4"/>
  <c r="C109" i="4"/>
  <c r="B245" i="5" s="1"/>
  <c r="K108" i="4"/>
  <c r="I108" i="4"/>
  <c r="G108" i="4"/>
  <c r="C108" i="4"/>
  <c r="B244" i="5" s="1"/>
  <c r="K107" i="4"/>
  <c r="I107" i="4"/>
  <c r="G107" i="4"/>
  <c r="C107" i="4"/>
  <c r="B243" i="5" s="1"/>
  <c r="K106" i="4"/>
  <c r="I106" i="4"/>
  <c r="G106" i="4"/>
  <c r="C106" i="4"/>
  <c r="B242" i="5" s="1"/>
  <c r="K105" i="4"/>
  <c r="I105" i="4"/>
  <c r="G105" i="4"/>
  <c r="C105" i="4"/>
  <c r="B241" i="5" s="1"/>
  <c r="J241" i="5" l="1"/>
  <c r="J245" i="5"/>
  <c r="J243" i="5"/>
  <c r="J244" i="5"/>
  <c r="J242" i="5"/>
  <c r="H108" i="1"/>
  <c r="F108" i="1"/>
  <c r="H109" i="1"/>
  <c r="F109" i="1"/>
  <c r="H107" i="1" l="1"/>
  <c r="F107" i="1"/>
  <c r="H106" i="1"/>
  <c r="F106" i="1"/>
  <c r="H105" i="1"/>
  <c r="F105" i="1"/>
  <c r="G2" i="4" l="1"/>
  <c r="J24" i="1"/>
  <c r="F24" i="1" l="1"/>
  <c r="E95" i="4" l="1"/>
  <c r="C232" i="5" s="1"/>
  <c r="E94" i="4"/>
  <c r="C231" i="5" s="1"/>
  <c r="J231" i="5" l="1"/>
  <c r="J232" i="5"/>
  <c r="J42" i="1"/>
  <c r="J42" i="4" s="1"/>
  <c r="H157" i="5" s="1"/>
  <c r="B83" i="4"/>
  <c r="A220" i="5" s="1"/>
  <c r="B84" i="4"/>
  <c r="A221" i="5" s="1"/>
  <c r="C84" i="4" l="1"/>
  <c r="B221" i="5" s="1"/>
  <c r="K84" i="4"/>
  <c r="I84" i="4"/>
  <c r="G84" i="4"/>
  <c r="J84" i="1"/>
  <c r="H84" i="1"/>
  <c r="F84" i="1"/>
  <c r="C83" i="4"/>
  <c r="B220" i="5" s="1"/>
  <c r="K83" i="4"/>
  <c r="I83" i="4"/>
  <c r="G83" i="4"/>
  <c r="E83" i="4"/>
  <c r="C220" i="5" s="1"/>
  <c r="J83" i="1"/>
  <c r="J83" i="4" s="1"/>
  <c r="H220" i="5" s="1"/>
  <c r="H83" i="1"/>
  <c r="H83" i="4" s="1"/>
  <c r="F220" i="5" s="1"/>
  <c r="F83" i="1"/>
  <c r="F83" i="4" s="1"/>
  <c r="D220" i="5" s="1"/>
  <c r="J220" i="5" l="1"/>
  <c r="B9" i="4"/>
  <c r="B12" i="4"/>
  <c r="B14" i="4"/>
  <c r="B15" i="4"/>
  <c r="B16" i="4"/>
  <c r="B19" i="4"/>
  <c r="A60" i="5" s="1"/>
  <c r="B20" i="4"/>
  <c r="A61" i="5" s="1"/>
  <c r="B21" i="4"/>
  <c r="B22" i="4"/>
  <c r="B23" i="4"/>
  <c r="A66" i="5" s="1"/>
  <c r="B24" i="4"/>
  <c r="A67" i="5" s="1"/>
  <c r="B26" i="4"/>
  <c r="A69" i="5" s="1"/>
  <c r="B30" i="4"/>
  <c r="A75" i="5" s="1"/>
  <c r="B33" i="4"/>
  <c r="A78" i="5" s="1"/>
  <c r="B35" i="4"/>
  <c r="A94" i="5" s="1"/>
  <c r="B38" i="4"/>
  <c r="A121" i="5" s="1"/>
  <c r="B41" i="4"/>
  <c r="A148" i="5" s="1"/>
  <c r="B42" i="4"/>
  <c r="A157" i="5" s="1"/>
  <c r="B45" i="4"/>
  <c r="B46" i="4"/>
  <c r="B47" i="4"/>
  <c r="B48" i="4"/>
  <c r="B49" i="4"/>
  <c r="B50" i="4"/>
  <c r="A182" i="5" s="1"/>
  <c r="B51" i="4"/>
  <c r="A183" i="5" s="1"/>
  <c r="B52" i="4"/>
  <c r="B56" i="4"/>
  <c r="B57" i="4"/>
  <c r="A193" i="5" s="1"/>
  <c r="B58" i="4"/>
  <c r="B59" i="4"/>
  <c r="B60" i="4"/>
  <c r="B62" i="4"/>
  <c r="B63" i="4"/>
  <c r="B68" i="4"/>
  <c r="A206" i="5" s="1"/>
  <c r="B69" i="4"/>
  <c r="A207" i="5" s="1"/>
  <c r="B70" i="4"/>
  <c r="B71" i="4"/>
  <c r="B72" i="4"/>
  <c r="B73" i="4"/>
  <c r="A208" i="5" s="1"/>
  <c r="B74" i="4"/>
  <c r="B75" i="4"/>
  <c r="B76" i="4"/>
  <c r="A213" i="5" s="1"/>
  <c r="B81" i="4"/>
  <c r="A218" i="5" s="1"/>
  <c r="B82" i="4"/>
  <c r="A219" i="5" s="1"/>
  <c r="B85" i="4"/>
  <c r="A222" i="5" s="1"/>
  <c r="B88" i="4"/>
  <c r="A225" i="5" s="1"/>
  <c r="B89" i="4"/>
  <c r="A226" i="5" s="1"/>
  <c r="B90" i="4"/>
  <c r="A227" i="5" s="1"/>
  <c r="B91" i="4"/>
  <c r="A228" i="5" s="1"/>
  <c r="B92" i="4"/>
  <c r="A229" i="5" s="1"/>
  <c r="B93" i="4"/>
  <c r="A230" i="5" s="1"/>
  <c r="B95" i="4"/>
  <c r="A232" i="5" s="1"/>
  <c r="B96" i="4"/>
  <c r="A233" i="5" s="1"/>
  <c r="B97" i="4"/>
  <c r="A234" i="5" s="1"/>
  <c r="B7" i="4"/>
  <c r="A82" i="4"/>
  <c r="A85" i="4"/>
  <c r="A50" i="4"/>
  <c r="A51" i="4"/>
  <c r="A52" i="4"/>
  <c r="A21" i="4"/>
  <c r="A22" i="4"/>
  <c r="A23" i="4"/>
  <c r="A24" i="4"/>
  <c r="A26" i="4"/>
  <c r="C117" i="4"/>
  <c r="C116" i="4"/>
  <c r="C115" i="4"/>
  <c r="J26" i="1" l="1"/>
  <c r="H26" i="1"/>
  <c r="F26" i="1"/>
  <c r="F26" i="4" s="1"/>
  <c r="D69" i="5" s="1"/>
  <c r="E85" i="4" l="1"/>
  <c r="C222" i="5" s="1"/>
  <c r="J222" i="5" l="1"/>
  <c r="E51" i="4"/>
  <c r="C183" i="5" s="1"/>
  <c r="E50" i="4"/>
  <c r="C182" i="5" s="1"/>
  <c r="C51" i="4"/>
  <c r="B183" i="5" s="1"/>
  <c r="C50" i="4"/>
  <c r="B182" i="5" s="1"/>
  <c r="J51" i="1"/>
  <c r="J51" i="4" s="1"/>
  <c r="H183" i="5" s="1"/>
  <c r="H51" i="1"/>
  <c r="J50" i="1"/>
  <c r="J50" i="4" s="1"/>
  <c r="H182" i="5" s="1"/>
  <c r="H50" i="1"/>
  <c r="H51" i="4" s="1"/>
  <c r="F183" i="5" s="1"/>
  <c r="F51" i="1"/>
  <c r="F51" i="4" s="1"/>
  <c r="D183" i="5" s="1"/>
  <c r="F50" i="1"/>
  <c r="F50" i="4" s="1"/>
  <c r="D182" i="5" s="1"/>
  <c r="J183" i="5" l="1"/>
  <c r="J182" i="5"/>
  <c r="H50" i="4"/>
  <c r="F182" i="5" s="1"/>
  <c r="C62" i="5" l="1"/>
  <c r="J62" i="5" s="1"/>
  <c r="C21" i="4"/>
  <c r="J21" i="1"/>
  <c r="J21" i="4" s="1"/>
  <c r="H21" i="1"/>
  <c r="H21" i="4" s="1"/>
  <c r="F21" i="1"/>
  <c r="F21" i="4" s="1"/>
  <c r="D62" i="5" l="1"/>
  <c r="D63" i="5"/>
  <c r="F62" i="5"/>
  <c r="F63" i="5"/>
  <c r="H62" i="5"/>
  <c r="H63" i="5"/>
  <c r="I53" i="4"/>
  <c r="E82" i="4" l="1"/>
  <c r="C219" i="5" s="1"/>
  <c r="G82" i="4"/>
  <c r="I82" i="4"/>
  <c r="K82" i="4"/>
  <c r="C82" i="4"/>
  <c r="B219" i="5" s="1"/>
  <c r="J82" i="1"/>
  <c r="J82" i="4" s="1"/>
  <c r="H219" i="5" s="1"/>
  <c r="H82" i="1"/>
  <c r="H82" i="4" s="1"/>
  <c r="F219" i="5" s="1"/>
  <c r="F82" i="1"/>
  <c r="F82" i="4" s="1"/>
  <c r="D219" i="5" s="1"/>
  <c r="J219" i="5" l="1"/>
  <c r="J95" i="1"/>
  <c r="A9" i="4"/>
  <c r="A12" i="4"/>
  <c r="A14" i="4"/>
  <c r="A15" i="4"/>
  <c r="A16" i="4"/>
  <c r="A19" i="4"/>
  <c r="A20" i="4"/>
  <c r="A41" i="4"/>
  <c r="A42" i="4"/>
  <c r="A46" i="4"/>
  <c r="A47" i="4"/>
  <c r="A48" i="4"/>
  <c r="A49" i="4"/>
  <c r="A7" i="4"/>
  <c r="A89" i="4"/>
  <c r="A90" i="4"/>
  <c r="A91" i="4"/>
  <c r="A92" i="4"/>
  <c r="A93" i="4"/>
  <c r="A94" i="4"/>
  <c r="A95" i="4"/>
  <c r="A96" i="4"/>
  <c r="A97" i="4"/>
  <c r="A103" i="4"/>
  <c r="A76" i="4"/>
  <c r="A57" i="4"/>
  <c r="A58" i="4"/>
  <c r="A59" i="4"/>
  <c r="A60" i="4"/>
  <c r="A61" i="4"/>
  <c r="A62" i="4"/>
  <c r="A63" i="4"/>
  <c r="A69" i="4"/>
  <c r="A70" i="4"/>
  <c r="A71" i="4"/>
  <c r="A72" i="4"/>
  <c r="A73" i="4"/>
  <c r="A74" i="4"/>
  <c r="A56" i="4"/>
  <c r="C95" i="4" l="1"/>
  <c r="B232" i="5" s="1"/>
  <c r="C94" i="4"/>
  <c r="B231" i="5" s="1"/>
  <c r="C93" i="4"/>
  <c r="B230" i="5" s="1"/>
  <c r="C92" i="4"/>
  <c r="B229" i="5" s="1"/>
  <c r="C91" i="4"/>
  <c r="B228" i="5" s="1"/>
  <c r="C90" i="4"/>
  <c r="B227" i="5" s="1"/>
  <c r="C89" i="4"/>
  <c r="B226" i="5" s="1"/>
  <c r="C88" i="4"/>
  <c r="B225" i="5" s="1"/>
  <c r="C85" i="4"/>
  <c r="B222" i="5" s="1"/>
  <c r="C81" i="4"/>
  <c r="B218" i="5" s="1"/>
  <c r="C76" i="4"/>
  <c r="B213" i="5" s="1"/>
  <c r="C74" i="4"/>
  <c r="C73" i="4"/>
  <c r="C69" i="4"/>
  <c r="B207" i="5" s="1"/>
  <c r="C68" i="4"/>
  <c r="B206" i="5" s="1"/>
  <c r="C63" i="4"/>
  <c r="B199" i="5" s="1"/>
  <c r="C62" i="4"/>
  <c r="B198" i="5" s="1"/>
  <c r="C61" i="4"/>
  <c r="B197" i="5" s="1"/>
  <c r="C60" i="4"/>
  <c r="B196" i="5" s="1"/>
  <c r="C59" i="4"/>
  <c r="B195" i="5" s="1"/>
  <c r="C58" i="4"/>
  <c r="B194" i="5" s="1"/>
  <c r="C57" i="4"/>
  <c r="B193" i="5" s="1"/>
  <c r="C56" i="4"/>
  <c r="C42" i="4"/>
  <c r="B157" i="5" s="1"/>
  <c r="C41" i="4"/>
  <c r="B148" i="5" s="1"/>
  <c r="C35" i="4"/>
  <c r="B94" i="5" s="1"/>
  <c r="C33" i="4"/>
  <c r="B78" i="5" s="1"/>
  <c r="C16" i="4"/>
  <c r="C15" i="4"/>
  <c r="C14" i="4"/>
  <c r="C9" i="4"/>
  <c r="C7" i="4"/>
  <c r="G12" i="4" l="1"/>
  <c r="I12" i="4"/>
  <c r="K12" i="4"/>
  <c r="G38" i="4"/>
  <c r="I38" i="4"/>
  <c r="K38" i="4"/>
  <c r="C38" i="4"/>
  <c r="B121" i="5" s="1"/>
  <c r="C12" i="4" l="1"/>
  <c r="C24" i="4"/>
  <c r="B67" i="5" s="1"/>
  <c r="C22" i="4"/>
  <c r="C20" i="4"/>
  <c r="B61" i="5" s="1"/>
  <c r="K15" i="4" l="1"/>
  <c r="I15" i="4"/>
  <c r="G15" i="4"/>
  <c r="K41" i="4"/>
  <c r="I41" i="4"/>
  <c r="G41" i="4"/>
  <c r="C49" i="4" l="1"/>
  <c r="C48" i="4"/>
  <c r="C47" i="4"/>
  <c r="C46" i="4"/>
  <c r="F85" i="1" l="1"/>
  <c r="J99" i="1"/>
  <c r="H99" i="1"/>
  <c r="H95" i="1"/>
  <c r="H96" i="1"/>
  <c r="H97" i="1"/>
  <c r="F99" i="1"/>
  <c r="F95" i="1"/>
  <c r="F96" i="1"/>
  <c r="F97" i="1"/>
  <c r="F94" i="1"/>
  <c r="H94" i="1"/>
  <c r="H89" i="1"/>
  <c r="H90" i="1"/>
  <c r="H91" i="1"/>
  <c r="H92" i="1"/>
  <c r="H93" i="1"/>
  <c r="J88" i="1"/>
  <c r="H88" i="1"/>
  <c r="F89" i="1"/>
  <c r="F90" i="1"/>
  <c r="F91" i="1"/>
  <c r="F92" i="1"/>
  <c r="F93" i="1"/>
  <c r="F88" i="1"/>
  <c r="H63" i="1" l="1"/>
  <c r="F63" i="1"/>
  <c r="H62" i="1"/>
  <c r="F62" i="1"/>
  <c r="J85" i="1" l="1"/>
  <c r="H85" i="1"/>
  <c r="K73" i="4"/>
  <c r="J73" i="1"/>
  <c r="H74" i="1"/>
  <c r="H73" i="1"/>
  <c r="F73" i="1"/>
  <c r="J68" i="1"/>
  <c r="H68" i="1"/>
  <c r="J76" i="1"/>
  <c r="H76" i="1"/>
  <c r="F76" i="1"/>
  <c r="F74" i="1"/>
  <c r="J69" i="1"/>
  <c r="H69" i="1"/>
  <c r="F69" i="1"/>
  <c r="F68" i="1"/>
  <c r="H59" i="1"/>
  <c r="H60" i="1"/>
  <c r="H58" i="1"/>
  <c r="H57" i="1"/>
  <c r="F60" i="1"/>
  <c r="F59" i="1"/>
  <c r="F58" i="1"/>
  <c r="F57" i="1"/>
  <c r="K45" i="4" l="1"/>
  <c r="G46" i="4"/>
  <c r="G45" i="4"/>
  <c r="I45" i="4"/>
  <c r="C45" i="4"/>
  <c r="C71" i="4" l="1"/>
  <c r="C72" i="4"/>
  <c r="C70" i="4"/>
  <c r="E70" i="4"/>
  <c r="E71" i="4"/>
  <c r="E72" i="4"/>
  <c r="I70" i="4"/>
  <c r="I71" i="4"/>
  <c r="I72" i="4"/>
  <c r="G70" i="4"/>
  <c r="G71" i="4"/>
  <c r="G72" i="4"/>
  <c r="C207" i="5"/>
  <c r="F71" i="1"/>
  <c r="H71" i="1"/>
  <c r="F70" i="1"/>
  <c r="H70" i="1"/>
  <c r="F72" i="1"/>
  <c r="H72" i="1"/>
  <c r="G96" i="4"/>
  <c r="I96" i="4"/>
  <c r="K96" i="4"/>
  <c r="E96" i="4"/>
  <c r="C233" i="5" s="1"/>
  <c r="J96" i="1"/>
  <c r="E97" i="4"/>
  <c r="C234" i="5" s="1"/>
  <c r="C96" i="4"/>
  <c r="B233" i="5" s="1"/>
  <c r="J233" i="5" l="1"/>
  <c r="J207" i="5"/>
  <c r="J234" i="5"/>
  <c r="H71" i="4"/>
  <c r="H70" i="4"/>
  <c r="H72" i="4"/>
  <c r="F69" i="4"/>
  <c r="D207" i="5" s="1"/>
  <c r="H69" i="4"/>
  <c r="F207" i="5" s="1"/>
  <c r="H96" i="4"/>
  <c r="F233" i="5" s="1"/>
  <c r="F96" i="4"/>
  <c r="D233" i="5" s="1"/>
  <c r="J97" i="4"/>
  <c r="H234" i="5" s="1"/>
  <c r="F97" i="4"/>
  <c r="D234" i="5" s="1"/>
  <c r="H97" i="4"/>
  <c r="F234" i="5" s="1"/>
  <c r="F72" i="4"/>
  <c r="F71" i="4"/>
  <c r="F70" i="4"/>
  <c r="J96" i="4"/>
  <c r="H233" i="5" s="1"/>
  <c r="E57" i="4"/>
  <c r="C193" i="5" s="1"/>
  <c r="E58" i="4"/>
  <c r="C194" i="5" s="1"/>
  <c r="E59" i="4"/>
  <c r="C195" i="5" s="1"/>
  <c r="E60" i="4"/>
  <c r="C196" i="5" s="1"/>
  <c r="E61" i="4"/>
  <c r="C197" i="5" s="1"/>
  <c r="E62" i="4"/>
  <c r="C198" i="5" s="1"/>
  <c r="C206" i="5"/>
  <c r="E73" i="4"/>
  <c r="C208" i="5" s="1"/>
  <c r="E74" i="4"/>
  <c r="C209" i="5" s="1"/>
  <c r="J209" i="5" s="1"/>
  <c r="E89" i="4"/>
  <c r="C226" i="5" s="1"/>
  <c r="E90" i="4"/>
  <c r="C227" i="5" s="1"/>
  <c r="E91" i="4"/>
  <c r="C228" i="5" s="1"/>
  <c r="E92" i="4"/>
  <c r="C229" i="5" s="1"/>
  <c r="E93" i="4"/>
  <c r="C230" i="5" s="1"/>
  <c r="J76" i="4"/>
  <c r="H213" i="5" s="1"/>
  <c r="H76" i="4"/>
  <c r="F213" i="5" s="1"/>
  <c r="F76" i="4"/>
  <c r="D213" i="5" s="1"/>
  <c r="J69" i="4"/>
  <c r="H207" i="5" s="1"/>
  <c r="K19" i="4"/>
  <c r="I19" i="4"/>
  <c r="G19" i="4"/>
  <c r="C19" i="4"/>
  <c r="B60" i="5" s="1"/>
  <c r="K14" i="4"/>
  <c r="I14" i="4"/>
  <c r="G14" i="4"/>
  <c r="K69" i="4"/>
  <c r="I69" i="4"/>
  <c r="G69" i="4"/>
  <c r="J94" i="1"/>
  <c r="K81" i="4"/>
  <c r="I81" i="4"/>
  <c r="G81" i="4"/>
  <c r="K57" i="4"/>
  <c r="K58" i="4"/>
  <c r="K59" i="4"/>
  <c r="K60" i="4"/>
  <c r="K62" i="4"/>
  <c r="K68" i="4"/>
  <c r="K74" i="4"/>
  <c r="K56" i="4"/>
  <c r="I57" i="4"/>
  <c r="I58" i="4"/>
  <c r="I59" i="4"/>
  <c r="I60" i="4"/>
  <c r="I62" i="4"/>
  <c r="I68" i="4"/>
  <c r="I73" i="4"/>
  <c r="I74" i="4"/>
  <c r="I56" i="4"/>
  <c r="G57" i="4"/>
  <c r="G58" i="4"/>
  <c r="G59" i="4"/>
  <c r="G60" i="4"/>
  <c r="G62" i="4"/>
  <c r="G68" i="4"/>
  <c r="G73" i="4"/>
  <c r="G74" i="4"/>
  <c r="G56" i="4"/>
  <c r="K9" i="4"/>
  <c r="K16" i="4"/>
  <c r="K33" i="4"/>
  <c r="K35" i="4"/>
  <c r="K42" i="4"/>
  <c r="K46" i="4"/>
  <c r="K47" i="4"/>
  <c r="K48" i="4"/>
  <c r="K7" i="4"/>
  <c r="I9" i="4"/>
  <c r="I16" i="4"/>
  <c r="I33" i="4"/>
  <c r="I35" i="4"/>
  <c r="I42" i="4"/>
  <c r="I46" i="4"/>
  <c r="I47" i="4"/>
  <c r="I48" i="4"/>
  <c r="I7" i="4"/>
  <c r="G9" i="4"/>
  <c r="G16" i="4"/>
  <c r="G33" i="4"/>
  <c r="G35" i="4"/>
  <c r="G42" i="4"/>
  <c r="G47" i="4"/>
  <c r="G48" i="4"/>
  <c r="G7" i="4"/>
  <c r="K85" i="4"/>
  <c r="K88" i="4"/>
  <c r="K89" i="4"/>
  <c r="K90" i="4"/>
  <c r="K91" i="4"/>
  <c r="K92" i="4"/>
  <c r="K93" i="4"/>
  <c r="K97" i="4"/>
  <c r="I85" i="4"/>
  <c r="I88" i="4"/>
  <c r="I89" i="4"/>
  <c r="I90" i="4"/>
  <c r="I91" i="4"/>
  <c r="I92" i="4"/>
  <c r="I93" i="4"/>
  <c r="I97" i="4"/>
  <c r="G85" i="4"/>
  <c r="G88" i="4"/>
  <c r="G89" i="4"/>
  <c r="G90" i="4"/>
  <c r="G91" i="4"/>
  <c r="G92" i="4"/>
  <c r="G93" i="4"/>
  <c r="G97" i="4"/>
  <c r="K76" i="4"/>
  <c r="G76" i="4"/>
  <c r="I76" i="4"/>
  <c r="C97" i="4"/>
  <c r="B234" i="5" s="1"/>
  <c r="J74" i="1"/>
  <c r="J91" i="1"/>
  <c r="J93" i="1"/>
  <c r="J92" i="1"/>
  <c r="J90" i="1"/>
  <c r="J89" i="1"/>
  <c r="C212" i="5" l="1"/>
  <c r="C210" i="5"/>
  <c r="C211" i="5"/>
  <c r="J228" i="5"/>
  <c r="J196" i="5"/>
  <c r="J227" i="5"/>
  <c r="J195" i="5"/>
  <c r="J226" i="5"/>
  <c r="J193" i="5"/>
  <c r="J208" i="5"/>
  <c r="J194" i="5"/>
  <c r="J206" i="5"/>
  <c r="J230" i="5"/>
  <c r="J198" i="5"/>
  <c r="J229" i="5"/>
  <c r="J197" i="5"/>
  <c r="H92" i="4"/>
  <c r="F229" i="5" s="1"/>
  <c r="J92" i="4"/>
  <c r="H229" i="5" s="1"/>
  <c r="H91" i="4"/>
  <c r="F228" i="5" s="1"/>
  <c r="J91" i="4"/>
  <c r="H228" i="5" s="1"/>
  <c r="H93" i="4"/>
  <c r="F230" i="5" s="1"/>
  <c r="J93" i="4"/>
  <c r="H230" i="5" s="1"/>
  <c r="J90" i="4"/>
  <c r="H227" i="5" s="1"/>
  <c r="H90" i="4"/>
  <c r="F227" i="5" s="1"/>
  <c r="H89" i="4"/>
  <c r="F226" i="5" s="1"/>
  <c r="J89" i="4"/>
  <c r="H226" i="5" s="1"/>
  <c r="J88" i="4"/>
  <c r="H225" i="5" s="1"/>
  <c r="H88" i="4"/>
  <c r="F225" i="5" s="1"/>
  <c r="H68" i="4"/>
  <c r="F206" i="5" s="1"/>
  <c r="J68" i="4"/>
  <c r="H206" i="5" s="1"/>
  <c r="F68" i="4"/>
  <c r="D206" i="5" s="1"/>
  <c r="F74" i="4"/>
  <c r="D209" i="5" s="1"/>
  <c r="H74" i="4"/>
  <c r="F209" i="5" s="1"/>
  <c r="J74" i="4"/>
  <c r="H209" i="5" s="1"/>
  <c r="J95" i="4"/>
  <c r="H232" i="5" s="1"/>
  <c r="H95" i="4"/>
  <c r="F232" i="5" s="1"/>
  <c r="F95" i="4"/>
  <c r="D232" i="5" s="1"/>
  <c r="J73" i="4"/>
  <c r="H208" i="5" s="1"/>
  <c r="F73" i="4"/>
  <c r="D208" i="5" s="1"/>
  <c r="H73" i="4"/>
  <c r="F208" i="5" s="1"/>
  <c r="F92" i="4"/>
  <c r="D229" i="5" s="1"/>
  <c r="H61" i="4"/>
  <c r="F197" i="5" s="1"/>
  <c r="F61" i="4"/>
  <c r="D197" i="5" s="1"/>
  <c r="H57" i="4"/>
  <c r="F193" i="5" s="1"/>
  <c r="F57" i="4"/>
  <c r="D193" i="5" s="1"/>
  <c r="F93" i="4"/>
  <c r="D230" i="5" s="1"/>
  <c r="F91" i="4"/>
  <c r="D228" i="5" s="1"/>
  <c r="H94" i="4"/>
  <c r="F231" i="5" s="1"/>
  <c r="F94" i="4"/>
  <c r="D231" i="5" s="1"/>
  <c r="F90" i="4"/>
  <c r="D227" i="5" s="1"/>
  <c r="F88" i="4"/>
  <c r="D225" i="5" s="1"/>
  <c r="F89" i="4"/>
  <c r="D226" i="5" s="1"/>
  <c r="J85" i="4"/>
  <c r="H222" i="5" s="1"/>
  <c r="H85" i="4"/>
  <c r="F222" i="5" s="1"/>
  <c r="F85" i="4"/>
  <c r="D222" i="5" s="1"/>
  <c r="H63" i="4"/>
  <c r="F199" i="5" s="1"/>
  <c r="F63" i="4"/>
  <c r="D199" i="5" s="1"/>
  <c r="H62" i="4"/>
  <c r="F198" i="5" s="1"/>
  <c r="F62" i="4"/>
  <c r="D198" i="5" s="1"/>
  <c r="H60" i="4"/>
  <c r="F196" i="5" s="1"/>
  <c r="F60" i="4"/>
  <c r="D196" i="5" s="1"/>
  <c r="H59" i="4"/>
  <c r="F195" i="5" s="1"/>
  <c r="F59" i="4"/>
  <c r="D195" i="5" s="1"/>
  <c r="H58" i="4"/>
  <c r="F194" i="5" s="1"/>
  <c r="F58" i="4"/>
  <c r="D194" i="5" s="1"/>
  <c r="J94" i="4"/>
  <c r="H231" i="5" s="1"/>
  <c r="H210" i="5" l="1"/>
  <c r="H211" i="5"/>
  <c r="H212" i="5"/>
  <c r="F212" i="5"/>
  <c r="F210" i="5"/>
  <c r="F211" i="5"/>
  <c r="D212" i="5"/>
  <c r="D211" i="5"/>
  <c r="D210" i="5"/>
  <c r="J211" i="5"/>
  <c r="J210" i="5"/>
  <c r="J212" i="5"/>
  <c r="J240" i="5"/>
  <c r="J45" i="1"/>
  <c r="F45" i="1"/>
  <c r="H45" i="1"/>
  <c r="F42" i="1"/>
  <c r="H42" i="1"/>
  <c r="J49" i="1"/>
  <c r="F49" i="1"/>
  <c r="H49" i="1"/>
  <c r="J48" i="1"/>
  <c r="F48" i="1"/>
  <c r="H48" i="1"/>
  <c r="H23" i="1"/>
  <c r="H23" i="4" s="1"/>
  <c r="F66" i="5" s="1"/>
  <c r="F46" i="1"/>
  <c r="F56" i="1" s="1"/>
  <c r="F56" i="4" s="1"/>
  <c r="J46" i="1"/>
  <c r="J56" i="1" s="1"/>
  <c r="J56" i="4" s="1"/>
  <c r="H46" i="1"/>
  <c r="H56" i="1" s="1"/>
  <c r="H56" i="4" s="1"/>
  <c r="H24" i="1"/>
  <c r="H24" i="4" s="1"/>
  <c r="F67" i="5" s="1"/>
  <c r="F20" i="1"/>
  <c r="F20" i="4" s="1"/>
  <c r="D61" i="5" s="1"/>
  <c r="J20" i="1"/>
  <c r="J20" i="4" s="1"/>
  <c r="H61" i="5" s="1"/>
  <c r="J47" i="1"/>
  <c r="F47" i="1"/>
  <c r="H47" i="1"/>
  <c r="F19" i="1"/>
  <c r="F19" i="4" s="1"/>
  <c r="D60" i="5" s="1"/>
  <c r="J35" i="1"/>
  <c r="E45" i="4"/>
  <c r="J26" i="4"/>
  <c r="H69" i="5" s="1"/>
  <c r="F30" i="1"/>
  <c r="F30" i="4" s="1"/>
  <c r="D75" i="5" s="1"/>
  <c r="F23" i="1"/>
  <c r="F23" i="4" s="1"/>
  <c r="D66" i="5" s="1"/>
  <c r="F24" i="4"/>
  <c r="D67" i="5" s="1"/>
  <c r="J38" i="1"/>
  <c r="H38" i="1"/>
  <c r="F22" i="1"/>
  <c r="F22" i="4" s="1"/>
  <c r="E20" i="4"/>
  <c r="C61" i="5" s="1"/>
  <c r="H20" i="1"/>
  <c r="H20" i="4" s="1"/>
  <c r="F61" i="5" s="1"/>
  <c r="J22" i="1"/>
  <c r="J22" i="4" s="1"/>
  <c r="F35" i="1"/>
  <c r="H35" i="1"/>
  <c r="E35" i="4"/>
  <c r="H41" i="1"/>
  <c r="H41" i="4" s="1"/>
  <c r="J41" i="1"/>
  <c r="J41" i="4" s="1"/>
  <c r="H26" i="4"/>
  <c r="F69" i="5" s="1"/>
  <c r="H30" i="1"/>
  <c r="H30" i="4" s="1"/>
  <c r="F75" i="5" s="1"/>
  <c r="J30" i="1"/>
  <c r="J30" i="4" s="1"/>
  <c r="H75" i="5" s="1"/>
  <c r="E23" i="4"/>
  <c r="C66" i="5" s="1"/>
  <c r="J23" i="1"/>
  <c r="J23" i="4" s="1"/>
  <c r="H66" i="5" s="1"/>
  <c r="E24" i="4"/>
  <c r="C67" i="5" s="1"/>
  <c r="J24" i="4"/>
  <c r="H67" i="5" s="1"/>
  <c r="H22" i="1"/>
  <c r="H22" i="4" s="1"/>
  <c r="J19" i="1"/>
  <c r="J19" i="4" s="1"/>
  <c r="H60" i="5" s="1"/>
  <c r="E19" i="4"/>
  <c r="C60" i="5" s="1"/>
  <c r="H19" i="1"/>
  <c r="H19" i="4" s="1"/>
  <c r="F60" i="5" s="1"/>
  <c r="E26" i="4"/>
  <c r="C69" i="5" s="1"/>
  <c r="E81" i="1"/>
  <c r="E81" i="4" s="1"/>
  <c r="C218" i="5" s="1"/>
  <c r="E47" i="4"/>
  <c r="F38" i="1"/>
  <c r="E49" i="4"/>
  <c r="E48" i="4"/>
  <c r="E46" i="4"/>
  <c r="J33" i="1"/>
  <c r="J33" i="4" s="1"/>
  <c r="E41" i="4"/>
  <c r="F41" i="1"/>
  <c r="F41" i="4" s="1"/>
  <c r="H33" i="1"/>
  <c r="H33" i="4" s="1"/>
  <c r="E33" i="4"/>
  <c r="F33" i="1"/>
  <c r="F33" i="4" s="1"/>
  <c r="F190" i="5" l="1"/>
  <c r="F187" i="5"/>
  <c r="F186" i="5"/>
  <c r="F188" i="5"/>
  <c r="F189" i="5"/>
  <c r="H189" i="5"/>
  <c r="H186" i="5"/>
  <c r="H187" i="5"/>
  <c r="H190" i="5"/>
  <c r="H188" i="5"/>
  <c r="D189" i="5"/>
  <c r="D190" i="5"/>
  <c r="D187" i="5"/>
  <c r="D186" i="5"/>
  <c r="D188" i="5"/>
  <c r="C42" i="5"/>
  <c r="C41" i="5"/>
  <c r="C39" i="5"/>
  <c r="C38" i="5"/>
  <c r="C37" i="5"/>
  <c r="C40" i="5"/>
  <c r="C43" i="5"/>
  <c r="C52" i="5"/>
  <c r="C59" i="5"/>
  <c r="C56" i="5"/>
  <c r="C55" i="5"/>
  <c r="C54" i="5"/>
  <c r="C58" i="5"/>
  <c r="C57" i="5"/>
  <c r="C53" i="5"/>
  <c r="H148" i="5"/>
  <c r="C7" i="5"/>
  <c r="J7" i="5" s="1"/>
  <c r="C10" i="5"/>
  <c r="C11" i="5"/>
  <c r="C9" i="5"/>
  <c r="C8" i="5"/>
  <c r="C13" i="5"/>
  <c r="C12" i="5"/>
  <c r="F148" i="5"/>
  <c r="E11" i="4"/>
  <c r="C116" i="5" s="1"/>
  <c r="E14" i="4"/>
  <c r="C27" i="5"/>
  <c r="C26" i="5"/>
  <c r="C25" i="5"/>
  <c r="C24" i="5"/>
  <c r="C23" i="5"/>
  <c r="C146" i="5"/>
  <c r="C147" i="5"/>
  <c r="C140" i="5"/>
  <c r="C22" i="5"/>
  <c r="C29" i="5"/>
  <c r="C28" i="5"/>
  <c r="C192" i="5"/>
  <c r="C191" i="5"/>
  <c r="C185" i="5"/>
  <c r="D148" i="5"/>
  <c r="C148" i="5"/>
  <c r="C156" i="5"/>
  <c r="C155" i="5"/>
  <c r="C149" i="5"/>
  <c r="C138" i="5"/>
  <c r="C137" i="5"/>
  <c r="C131" i="5"/>
  <c r="C128" i="5"/>
  <c r="C129" i="5"/>
  <c r="C122" i="5"/>
  <c r="C111" i="5"/>
  <c r="C104" i="5"/>
  <c r="C110" i="5"/>
  <c r="C113" i="5"/>
  <c r="C120" i="5"/>
  <c r="C119" i="5"/>
  <c r="C94" i="5"/>
  <c r="C95" i="5"/>
  <c r="C102" i="5"/>
  <c r="C101" i="5"/>
  <c r="F78" i="5"/>
  <c r="H78" i="5"/>
  <c r="C87" i="5"/>
  <c r="C93" i="5"/>
  <c r="D78" i="5"/>
  <c r="C78" i="5"/>
  <c r="C85" i="5"/>
  <c r="C79" i="5"/>
  <c r="J67" i="5"/>
  <c r="J66" i="5"/>
  <c r="J218" i="5"/>
  <c r="J69" i="5"/>
  <c r="J60" i="5"/>
  <c r="J61" i="5"/>
  <c r="C19" i="5"/>
  <c r="J19" i="5" s="1"/>
  <c r="C18" i="5"/>
  <c r="J18" i="5" s="1"/>
  <c r="J38" i="4"/>
  <c r="J39" i="1"/>
  <c r="J39" i="4" s="1"/>
  <c r="H9" i="1"/>
  <c r="F64" i="5"/>
  <c r="F65" i="5"/>
  <c r="D65" i="5"/>
  <c r="D64" i="5"/>
  <c r="H64" i="5"/>
  <c r="H65" i="5"/>
  <c r="C65" i="5"/>
  <c r="C64" i="5"/>
  <c r="H38" i="4"/>
  <c r="H39" i="1"/>
  <c r="H39" i="4" s="1"/>
  <c r="F38" i="4"/>
  <c r="F39" i="1"/>
  <c r="F39" i="4" s="1"/>
  <c r="C14" i="5"/>
  <c r="C21" i="5"/>
  <c r="J9" i="1"/>
  <c r="H11" i="1"/>
  <c r="H10" i="1"/>
  <c r="J11" i="1"/>
  <c r="J10" i="1"/>
  <c r="F11" i="1"/>
  <c r="F10" i="1"/>
  <c r="E8" i="4"/>
  <c r="F35" i="4"/>
  <c r="F9" i="1"/>
  <c r="C32" i="5"/>
  <c r="E17" i="4"/>
  <c r="F47" i="4"/>
  <c r="D155" i="5" s="1"/>
  <c r="C16" i="5"/>
  <c r="E10" i="4"/>
  <c r="E15" i="4"/>
  <c r="C49" i="5"/>
  <c r="E18" i="4"/>
  <c r="H35" i="4"/>
  <c r="J35" i="4"/>
  <c r="F81" i="1"/>
  <c r="F81" i="4" s="1"/>
  <c r="D218" i="5" s="1"/>
  <c r="H81" i="1"/>
  <c r="H81" i="4" s="1"/>
  <c r="F218" i="5" s="1"/>
  <c r="E16" i="4"/>
  <c r="J46" i="4"/>
  <c r="J47" i="4"/>
  <c r="H149" i="5" s="1"/>
  <c r="E12" i="4"/>
  <c r="E9" i="4"/>
  <c r="H48" i="4"/>
  <c r="J48" i="4"/>
  <c r="J81" i="1"/>
  <c r="J81" i="4" s="1"/>
  <c r="H218" i="5" s="1"/>
  <c r="E7" i="4"/>
  <c r="C5" i="5"/>
  <c r="C17" i="5"/>
  <c r="F49" i="4"/>
  <c r="C47" i="5"/>
  <c r="F48" i="4"/>
  <c r="H42" i="4"/>
  <c r="F157" i="5" s="1"/>
  <c r="F45" i="4"/>
  <c r="H45" i="4"/>
  <c r="C48" i="5"/>
  <c r="C50" i="5"/>
  <c r="C35" i="5"/>
  <c r="C31" i="5"/>
  <c r="C20" i="5"/>
  <c r="J20" i="5" s="1"/>
  <c r="C15" i="5"/>
  <c r="J49" i="4"/>
  <c r="C51" i="5"/>
  <c r="C36" i="5"/>
  <c r="F42" i="4"/>
  <c r="D157" i="5" s="1"/>
  <c r="C6" i="5"/>
  <c r="C2" i="5"/>
  <c r="F46" i="4"/>
  <c r="C44" i="5"/>
  <c r="C34" i="5"/>
  <c r="J45" i="4"/>
  <c r="C4" i="5"/>
  <c r="H46" i="4"/>
  <c r="H49" i="4"/>
  <c r="H47" i="4"/>
  <c r="C46" i="5"/>
  <c r="C45" i="5"/>
  <c r="C3" i="5"/>
  <c r="C30" i="5"/>
  <c r="C33" i="5"/>
  <c r="C114" i="5" l="1"/>
  <c r="J114" i="5" s="1"/>
  <c r="C115" i="5"/>
  <c r="J115" i="5" s="1"/>
  <c r="C118" i="5"/>
  <c r="J118" i="5" s="1"/>
  <c r="C117" i="5"/>
  <c r="J117" i="5" s="1"/>
  <c r="D156" i="5"/>
  <c r="H156" i="5"/>
  <c r="E16" i="1"/>
  <c r="C164" i="5"/>
  <c r="C158" i="5"/>
  <c r="C159" i="5"/>
  <c r="C162" i="5"/>
  <c r="C161" i="5"/>
  <c r="C163" i="5"/>
  <c r="C160" i="5"/>
  <c r="J28" i="5"/>
  <c r="F17" i="4"/>
  <c r="D43" i="5"/>
  <c r="D42" i="5"/>
  <c r="D41" i="5"/>
  <c r="D39" i="5"/>
  <c r="D38" i="5"/>
  <c r="D37" i="5"/>
  <c r="D40" i="5"/>
  <c r="E17" i="1"/>
  <c r="C172" i="5"/>
  <c r="C170" i="5"/>
  <c r="C166" i="5"/>
  <c r="C169" i="5"/>
  <c r="C167" i="5"/>
  <c r="C171" i="5"/>
  <c r="C168" i="5"/>
  <c r="C142" i="5"/>
  <c r="C141" i="5"/>
  <c r="C143" i="5"/>
  <c r="C144" i="5"/>
  <c r="C145" i="5"/>
  <c r="E14" i="1"/>
  <c r="J8" i="5"/>
  <c r="J52" i="5"/>
  <c r="F147" i="5"/>
  <c r="F146" i="5"/>
  <c r="F140" i="5"/>
  <c r="F29" i="5"/>
  <c r="F28" i="5"/>
  <c r="F22" i="5"/>
  <c r="F191" i="5"/>
  <c r="F192" i="5"/>
  <c r="F185" i="5"/>
  <c r="J147" i="5"/>
  <c r="J9" i="5"/>
  <c r="J53" i="5"/>
  <c r="J43" i="5"/>
  <c r="H8" i="5"/>
  <c r="H11" i="5"/>
  <c r="H13" i="5"/>
  <c r="H10" i="5"/>
  <c r="H9" i="5"/>
  <c r="H12" i="5"/>
  <c r="J18" i="4"/>
  <c r="H52" i="5"/>
  <c r="H55" i="5"/>
  <c r="H54" i="5"/>
  <c r="H59" i="5"/>
  <c r="H57" i="5"/>
  <c r="H53" i="5"/>
  <c r="H58" i="5"/>
  <c r="H56" i="5"/>
  <c r="J56" i="5"/>
  <c r="J140" i="5"/>
  <c r="H18" i="4"/>
  <c r="F52" i="5"/>
  <c r="F56" i="5"/>
  <c r="F53" i="5"/>
  <c r="F59" i="5"/>
  <c r="F58" i="5"/>
  <c r="F57" i="5"/>
  <c r="F54" i="5"/>
  <c r="F55" i="5"/>
  <c r="F18" i="4"/>
  <c r="D52" i="5"/>
  <c r="D57" i="5"/>
  <c r="D59" i="5"/>
  <c r="D58" i="5"/>
  <c r="D56" i="5"/>
  <c r="D55" i="5"/>
  <c r="D53" i="5"/>
  <c r="D54" i="5"/>
  <c r="E18" i="1"/>
  <c r="C179" i="5"/>
  <c r="J179" i="5" s="1"/>
  <c r="C177" i="5"/>
  <c r="J177" i="5" s="1"/>
  <c r="C180" i="5"/>
  <c r="J180" i="5" s="1"/>
  <c r="C181" i="5"/>
  <c r="J181" i="5" s="1"/>
  <c r="C178" i="5"/>
  <c r="J178" i="5" s="1"/>
  <c r="C174" i="5"/>
  <c r="J174" i="5" s="1"/>
  <c r="C176" i="5"/>
  <c r="J176" i="5" s="1"/>
  <c r="C175" i="5"/>
  <c r="J175" i="5" s="1"/>
  <c r="J185" i="5"/>
  <c r="J146" i="5"/>
  <c r="F156" i="5"/>
  <c r="J11" i="5"/>
  <c r="J57" i="5"/>
  <c r="J40" i="5"/>
  <c r="F9" i="5"/>
  <c r="F13" i="5"/>
  <c r="F12" i="5"/>
  <c r="F8" i="5"/>
  <c r="F11" i="5"/>
  <c r="F10" i="5"/>
  <c r="J25" i="5"/>
  <c r="J12" i="5"/>
  <c r="F11" i="4"/>
  <c r="D117" i="5" s="1"/>
  <c r="F14" i="4"/>
  <c r="D27" i="5"/>
  <c r="D26" i="5"/>
  <c r="D25" i="5"/>
  <c r="D24" i="5"/>
  <c r="D23" i="5"/>
  <c r="F41" i="5"/>
  <c r="F37" i="5"/>
  <c r="F43" i="5"/>
  <c r="F42" i="5"/>
  <c r="F39" i="5"/>
  <c r="F38" i="5"/>
  <c r="F40" i="5"/>
  <c r="H14" i="4"/>
  <c r="F27" i="5"/>
  <c r="F26" i="5"/>
  <c r="F25" i="5"/>
  <c r="F24" i="5"/>
  <c r="F23" i="5"/>
  <c r="J191" i="5"/>
  <c r="J23" i="5"/>
  <c r="F149" i="5"/>
  <c r="J10" i="5"/>
  <c r="J58" i="5"/>
  <c r="J37" i="5"/>
  <c r="J55" i="5"/>
  <c r="J26" i="5"/>
  <c r="H146" i="5"/>
  <c r="H140" i="5"/>
  <c r="H147" i="5"/>
  <c r="H29" i="5"/>
  <c r="H28" i="5"/>
  <c r="H22" i="5"/>
  <c r="H191" i="5"/>
  <c r="H185" i="5"/>
  <c r="H192" i="5"/>
  <c r="J14" i="4"/>
  <c r="H25" i="5"/>
  <c r="H24" i="5"/>
  <c r="H23" i="5"/>
  <c r="H27" i="5"/>
  <c r="H26" i="5"/>
  <c r="C151" i="5"/>
  <c r="C154" i="5"/>
  <c r="C152" i="5"/>
  <c r="C153" i="5"/>
  <c r="J192" i="5"/>
  <c r="J24" i="5"/>
  <c r="F155" i="5"/>
  <c r="J54" i="5"/>
  <c r="J38" i="5"/>
  <c r="J39" i="5"/>
  <c r="D12" i="5"/>
  <c r="D11" i="5"/>
  <c r="D10" i="5"/>
  <c r="D13" i="5"/>
  <c r="D9" i="5"/>
  <c r="D8" i="5"/>
  <c r="J29" i="5"/>
  <c r="J41" i="5"/>
  <c r="H37" i="5"/>
  <c r="H41" i="5"/>
  <c r="H40" i="5"/>
  <c r="H39" i="5"/>
  <c r="H42" i="5"/>
  <c r="H38" i="5"/>
  <c r="H43" i="5"/>
  <c r="D147" i="5"/>
  <c r="D146" i="5"/>
  <c r="D140" i="5"/>
  <c r="D29" i="5"/>
  <c r="D22" i="5"/>
  <c r="D28" i="5"/>
  <c r="D192" i="5"/>
  <c r="D191" i="5"/>
  <c r="D185" i="5"/>
  <c r="D149" i="5"/>
  <c r="J22" i="5"/>
  <c r="J27" i="5"/>
  <c r="J13" i="5"/>
  <c r="H155" i="5"/>
  <c r="J59" i="5"/>
  <c r="J42" i="5"/>
  <c r="J149" i="5"/>
  <c r="J155" i="5"/>
  <c r="J156" i="5"/>
  <c r="J94" i="5"/>
  <c r="J148" i="5"/>
  <c r="H8" i="4"/>
  <c r="H8" i="1" s="1"/>
  <c r="H11" i="4"/>
  <c r="H119" i="5"/>
  <c r="H120" i="5"/>
  <c r="H113" i="5"/>
  <c r="J8" i="4"/>
  <c r="J8" i="1" s="1"/>
  <c r="J11" i="4"/>
  <c r="H130" i="5"/>
  <c r="H137" i="5"/>
  <c r="H138" i="5"/>
  <c r="H131" i="5"/>
  <c r="J122" i="5"/>
  <c r="H121" i="5"/>
  <c r="H122" i="5"/>
  <c r="H129" i="5"/>
  <c r="H128" i="5"/>
  <c r="J129" i="5"/>
  <c r="J128" i="5"/>
  <c r="E15" i="1"/>
  <c r="C150" i="5"/>
  <c r="D113" i="5"/>
  <c r="D120" i="5"/>
  <c r="D119" i="5"/>
  <c r="D130" i="5"/>
  <c r="D131" i="5"/>
  <c r="D138" i="5"/>
  <c r="D137" i="5"/>
  <c r="J131" i="5"/>
  <c r="D121" i="5"/>
  <c r="D128" i="5"/>
  <c r="D122" i="5"/>
  <c r="D129" i="5"/>
  <c r="J137" i="5"/>
  <c r="F120" i="5"/>
  <c r="F113" i="5"/>
  <c r="F119" i="5"/>
  <c r="F130" i="5"/>
  <c r="F138" i="5"/>
  <c r="F137" i="5"/>
  <c r="F131" i="5"/>
  <c r="J138" i="5"/>
  <c r="C126" i="5"/>
  <c r="C127" i="5"/>
  <c r="C124" i="5"/>
  <c r="C125" i="5"/>
  <c r="C123" i="5"/>
  <c r="F121" i="5"/>
  <c r="F122" i="5"/>
  <c r="F129" i="5"/>
  <c r="F128" i="5"/>
  <c r="J116" i="5"/>
  <c r="J119" i="5"/>
  <c r="J120" i="5"/>
  <c r="J113" i="5"/>
  <c r="J95" i="5"/>
  <c r="C106" i="5"/>
  <c r="C107" i="5"/>
  <c r="C108" i="5"/>
  <c r="C109" i="5"/>
  <c r="C105" i="5"/>
  <c r="H94" i="5"/>
  <c r="H102" i="5"/>
  <c r="H101" i="5"/>
  <c r="H95" i="5"/>
  <c r="D111" i="5"/>
  <c r="D110" i="5"/>
  <c r="D104" i="5"/>
  <c r="F85" i="5"/>
  <c r="F93" i="5"/>
  <c r="F87" i="5"/>
  <c r="F110" i="5"/>
  <c r="F104" i="5"/>
  <c r="F111" i="5"/>
  <c r="C97" i="5"/>
  <c r="C98" i="5"/>
  <c r="C99" i="5"/>
  <c r="C100" i="5"/>
  <c r="C96" i="5"/>
  <c r="F94" i="5"/>
  <c r="F102" i="5"/>
  <c r="F101" i="5"/>
  <c r="F95" i="5"/>
  <c r="J110" i="5"/>
  <c r="J101" i="5"/>
  <c r="J104" i="5"/>
  <c r="H85" i="5"/>
  <c r="H93" i="5"/>
  <c r="H87" i="5"/>
  <c r="H110" i="5"/>
  <c r="H104" i="5"/>
  <c r="H111" i="5"/>
  <c r="D94" i="5"/>
  <c r="D95" i="5"/>
  <c r="D102" i="5"/>
  <c r="D101" i="5"/>
  <c r="J102" i="5"/>
  <c r="J111" i="5"/>
  <c r="J78" i="5"/>
  <c r="J93" i="5"/>
  <c r="J87" i="5"/>
  <c r="E8" i="1"/>
  <c r="C90" i="5"/>
  <c r="C89" i="5"/>
  <c r="C92" i="5"/>
  <c r="C91" i="5"/>
  <c r="C88" i="5"/>
  <c r="J79" i="5"/>
  <c r="H79" i="5"/>
  <c r="E7" i="1"/>
  <c r="C82" i="5"/>
  <c r="C81" i="5"/>
  <c r="C84" i="5"/>
  <c r="C83" i="5"/>
  <c r="C80" i="5"/>
  <c r="J85" i="5"/>
  <c r="D87" i="5"/>
  <c r="D93" i="5"/>
  <c r="D79" i="5"/>
  <c r="F79" i="5"/>
  <c r="D85" i="5"/>
  <c r="J30" i="5"/>
  <c r="J51" i="5"/>
  <c r="J21" i="5"/>
  <c r="J48" i="5"/>
  <c r="J34" i="5"/>
  <c r="J16" i="5"/>
  <c r="J14" i="5"/>
  <c r="J3" i="5"/>
  <c r="J45" i="5"/>
  <c r="J44" i="5"/>
  <c r="J15" i="5"/>
  <c r="J33" i="5"/>
  <c r="J36" i="5"/>
  <c r="J65" i="5"/>
  <c r="J2" i="5"/>
  <c r="J31" i="5"/>
  <c r="J47" i="5"/>
  <c r="J32" i="5"/>
  <c r="J4" i="5"/>
  <c r="J6" i="5"/>
  <c r="J35" i="5"/>
  <c r="J5" i="5"/>
  <c r="J46" i="5"/>
  <c r="J50" i="5"/>
  <c r="J17" i="5"/>
  <c r="J49" i="5"/>
  <c r="J64" i="5"/>
  <c r="E12" i="1"/>
  <c r="E13" i="4"/>
  <c r="H20" i="5"/>
  <c r="H14" i="5"/>
  <c r="H21" i="5"/>
  <c r="F20" i="5"/>
  <c r="F21" i="5"/>
  <c r="F14" i="5"/>
  <c r="D20" i="5"/>
  <c r="D21" i="5"/>
  <c r="D14" i="5"/>
  <c r="F10" i="4"/>
  <c r="F8" i="4"/>
  <c r="H36" i="5"/>
  <c r="J17" i="4"/>
  <c r="F34" i="5"/>
  <c r="H17" i="4"/>
  <c r="H7" i="4"/>
  <c r="H10" i="4"/>
  <c r="H18" i="5"/>
  <c r="H19" i="5" s="1"/>
  <c r="J10" i="4"/>
  <c r="J7" i="4"/>
  <c r="H35" i="5"/>
  <c r="H32" i="5"/>
  <c r="H34" i="5"/>
  <c r="J9" i="4"/>
  <c r="H15" i="5"/>
  <c r="H17" i="5"/>
  <c r="H16" i="5"/>
  <c r="J15" i="4"/>
  <c r="J12" i="4"/>
  <c r="F33" i="5"/>
  <c r="F30" i="5"/>
  <c r="F35" i="5"/>
  <c r="F31" i="5"/>
  <c r="F36" i="5"/>
  <c r="F32" i="5"/>
  <c r="H33" i="5"/>
  <c r="H31" i="5"/>
  <c r="H30" i="5"/>
  <c r="H12" i="4"/>
  <c r="D44" i="5"/>
  <c r="D46" i="5"/>
  <c r="D51" i="5"/>
  <c r="D45" i="5"/>
  <c r="D50" i="5"/>
  <c r="D49" i="5"/>
  <c r="D47" i="5"/>
  <c r="D48" i="5"/>
  <c r="F46" i="5"/>
  <c r="F44" i="5"/>
  <c r="F45" i="5"/>
  <c r="F51" i="5"/>
  <c r="F48" i="5"/>
  <c r="F47" i="5"/>
  <c r="F49" i="5"/>
  <c r="F50" i="5"/>
  <c r="D16" i="5"/>
  <c r="D18" i="5"/>
  <c r="D19" i="5" s="1"/>
  <c r="D15" i="5"/>
  <c r="D17" i="5"/>
  <c r="F6" i="5"/>
  <c r="F7" i="5"/>
  <c r="F4" i="5"/>
  <c r="F5" i="5"/>
  <c r="F2" i="5"/>
  <c r="F3" i="5"/>
  <c r="H15" i="4"/>
  <c r="F7" i="4"/>
  <c r="H3" i="5"/>
  <c r="H2" i="5"/>
  <c r="H5" i="5"/>
  <c r="H7" i="5"/>
  <c r="H4" i="5"/>
  <c r="H6" i="5"/>
  <c r="J16" i="4"/>
  <c r="F16" i="4"/>
  <c r="H49" i="5"/>
  <c r="H47" i="5"/>
  <c r="H46" i="5"/>
  <c r="H48" i="5"/>
  <c r="H45" i="5"/>
  <c r="H44" i="5"/>
  <c r="H50" i="5"/>
  <c r="H51" i="5"/>
  <c r="F12" i="4"/>
  <c r="D3" i="5"/>
  <c r="D2" i="5"/>
  <c r="D5" i="5"/>
  <c r="D6" i="5"/>
  <c r="D7" i="5"/>
  <c r="D4" i="5"/>
  <c r="D35" i="5"/>
  <c r="D34" i="5"/>
  <c r="D31" i="5"/>
  <c r="D30" i="5"/>
  <c r="D32" i="5"/>
  <c r="D33" i="5"/>
  <c r="D36" i="5"/>
  <c r="F15" i="4"/>
  <c r="F16" i="5"/>
  <c r="F18" i="5"/>
  <c r="F19" i="5" s="1"/>
  <c r="F17" i="5"/>
  <c r="F15" i="5"/>
  <c r="H9" i="4"/>
  <c r="H16" i="4"/>
  <c r="F9" i="4"/>
  <c r="F89" i="5" l="1"/>
  <c r="D116" i="5"/>
  <c r="J18" i="1"/>
  <c r="H176" i="5"/>
  <c r="H177" i="5"/>
  <c r="H178" i="5"/>
  <c r="H179" i="5"/>
  <c r="H180" i="5"/>
  <c r="H181" i="5"/>
  <c r="H174" i="5"/>
  <c r="H175" i="5"/>
  <c r="F18" i="1"/>
  <c r="D177" i="5"/>
  <c r="D178" i="5"/>
  <c r="D179" i="5"/>
  <c r="D174" i="5"/>
  <c r="D180" i="5"/>
  <c r="D175" i="5"/>
  <c r="D181" i="5"/>
  <c r="D176" i="5"/>
  <c r="H18" i="1"/>
  <c r="F177" i="5"/>
  <c r="F178" i="5"/>
  <c r="F179" i="5"/>
  <c r="F175" i="5"/>
  <c r="F176" i="5"/>
  <c r="F180" i="5"/>
  <c r="F181" i="5"/>
  <c r="F174" i="5"/>
  <c r="F88" i="5"/>
  <c r="F142" i="5"/>
  <c r="F143" i="5"/>
  <c r="F141" i="5"/>
  <c r="F144" i="5"/>
  <c r="F145" i="5"/>
  <c r="J145" i="5"/>
  <c r="J169" i="5"/>
  <c r="J163" i="5"/>
  <c r="J160" i="5"/>
  <c r="F92" i="5"/>
  <c r="D118" i="5"/>
  <c r="J153" i="5"/>
  <c r="J144" i="5"/>
  <c r="J166" i="5"/>
  <c r="J161" i="5"/>
  <c r="J167" i="5"/>
  <c r="H17" i="1"/>
  <c r="F170" i="5"/>
  <c r="F171" i="5"/>
  <c r="F169" i="5"/>
  <c r="F172" i="5"/>
  <c r="F167" i="5"/>
  <c r="F166" i="5"/>
  <c r="F168" i="5"/>
  <c r="F91" i="5"/>
  <c r="D114" i="5"/>
  <c r="J152" i="5"/>
  <c r="H142" i="5"/>
  <c r="H143" i="5"/>
  <c r="H144" i="5"/>
  <c r="H145" i="5"/>
  <c r="H141" i="5"/>
  <c r="J143" i="5"/>
  <c r="J170" i="5"/>
  <c r="J162" i="5"/>
  <c r="J15" i="1"/>
  <c r="H150" i="5"/>
  <c r="H151" i="5"/>
  <c r="H152" i="5"/>
  <c r="H153" i="5"/>
  <c r="H154" i="5"/>
  <c r="F90" i="5"/>
  <c r="D115" i="5"/>
  <c r="J154" i="5"/>
  <c r="J141" i="5"/>
  <c r="J172" i="5"/>
  <c r="J159" i="5"/>
  <c r="F16" i="1"/>
  <c r="D163" i="5"/>
  <c r="D164" i="5"/>
  <c r="D158" i="5"/>
  <c r="D160" i="5"/>
  <c r="D162" i="5"/>
  <c r="D161" i="5"/>
  <c r="D159" i="5"/>
  <c r="J151" i="5"/>
  <c r="J142" i="5"/>
  <c r="F17" i="1"/>
  <c r="D171" i="5"/>
  <c r="D170" i="5"/>
  <c r="D172" i="5"/>
  <c r="D166" i="5"/>
  <c r="D168" i="5"/>
  <c r="D167" i="5"/>
  <c r="D169" i="5"/>
  <c r="J158" i="5"/>
  <c r="H16" i="1"/>
  <c r="F162" i="5"/>
  <c r="F160" i="5"/>
  <c r="F161" i="5"/>
  <c r="F163" i="5"/>
  <c r="F164" i="5"/>
  <c r="F158" i="5"/>
  <c r="F159" i="5"/>
  <c r="J17" i="1"/>
  <c r="H169" i="5"/>
  <c r="H170" i="5"/>
  <c r="H171" i="5"/>
  <c r="H167" i="5"/>
  <c r="H172" i="5"/>
  <c r="H168" i="5"/>
  <c r="H166" i="5"/>
  <c r="F15" i="1"/>
  <c r="D154" i="5"/>
  <c r="D151" i="5"/>
  <c r="D152" i="5"/>
  <c r="D150" i="5"/>
  <c r="D153" i="5"/>
  <c r="J16" i="1"/>
  <c r="H161" i="5"/>
  <c r="H162" i="5"/>
  <c r="H163" i="5"/>
  <c r="H164" i="5"/>
  <c r="H160" i="5"/>
  <c r="H158" i="5"/>
  <c r="H159" i="5"/>
  <c r="H15" i="1"/>
  <c r="F154" i="5"/>
  <c r="F151" i="5"/>
  <c r="F150" i="5"/>
  <c r="F152" i="5"/>
  <c r="F153" i="5"/>
  <c r="D141" i="5"/>
  <c r="D143" i="5"/>
  <c r="D144" i="5"/>
  <c r="D145" i="5"/>
  <c r="D142" i="5"/>
  <c r="J168" i="5"/>
  <c r="J164" i="5"/>
  <c r="J171" i="5"/>
  <c r="J150" i="5"/>
  <c r="H92" i="5"/>
  <c r="H91" i="5"/>
  <c r="H90" i="5"/>
  <c r="H89" i="5"/>
  <c r="H88" i="5"/>
  <c r="J123" i="5"/>
  <c r="H115" i="5"/>
  <c r="H116" i="5"/>
  <c r="H118" i="5"/>
  <c r="H114" i="5"/>
  <c r="H117" i="5"/>
  <c r="J125" i="5"/>
  <c r="F124" i="5"/>
  <c r="F125" i="5"/>
  <c r="F126" i="5"/>
  <c r="F127" i="5"/>
  <c r="F123" i="5"/>
  <c r="J124" i="5"/>
  <c r="E13" i="1"/>
  <c r="C134" i="5"/>
  <c r="C135" i="5"/>
  <c r="C136" i="5"/>
  <c r="C132" i="5"/>
  <c r="C133" i="5"/>
  <c r="J127" i="5"/>
  <c r="H125" i="5"/>
  <c r="H126" i="5"/>
  <c r="H127" i="5"/>
  <c r="H123" i="5"/>
  <c r="H124" i="5"/>
  <c r="J126" i="5"/>
  <c r="D127" i="5"/>
  <c r="D123" i="5"/>
  <c r="D124" i="5"/>
  <c r="D125" i="5"/>
  <c r="D126" i="5"/>
  <c r="F115" i="5"/>
  <c r="F116" i="5"/>
  <c r="F117" i="5"/>
  <c r="F114" i="5"/>
  <c r="F118" i="5"/>
  <c r="D99" i="5"/>
  <c r="D96" i="5"/>
  <c r="D97" i="5"/>
  <c r="D98" i="5"/>
  <c r="D100" i="5"/>
  <c r="H108" i="5"/>
  <c r="H105" i="5"/>
  <c r="H109" i="5"/>
  <c r="H106" i="5"/>
  <c r="H107" i="5"/>
  <c r="J99" i="5"/>
  <c r="J105" i="5"/>
  <c r="J100" i="5"/>
  <c r="J98" i="5"/>
  <c r="J109" i="5"/>
  <c r="F96" i="5"/>
  <c r="F97" i="5"/>
  <c r="F98" i="5"/>
  <c r="F99" i="5"/>
  <c r="F100" i="5"/>
  <c r="H99" i="5"/>
  <c r="H100" i="5"/>
  <c r="H96" i="5"/>
  <c r="H97" i="5"/>
  <c r="H98" i="5"/>
  <c r="F107" i="5"/>
  <c r="F108" i="5"/>
  <c r="F109" i="5"/>
  <c r="F105" i="5"/>
  <c r="F106" i="5"/>
  <c r="J97" i="5"/>
  <c r="J108" i="5"/>
  <c r="J107" i="5"/>
  <c r="D106" i="5"/>
  <c r="D108" i="5"/>
  <c r="D109" i="5"/>
  <c r="D105" i="5"/>
  <c r="D107" i="5"/>
  <c r="J106" i="5"/>
  <c r="J96" i="5"/>
  <c r="J91" i="5"/>
  <c r="J92" i="5"/>
  <c r="J89" i="5"/>
  <c r="J90" i="5"/>
  <c r="J88" i="5"/>
  <c r="H7" i="1"/>
  <c r="F82" i="5"/>
  <c r="F83" i="5"/>
  <c r="F81" i="5"/>
  <c r="F80" i="5"/>
  <c r="F84" i="5"/>
  <c r="F8" i="1"/>
  <c r="D89" i="5"/>
  <c r="D88" i="5"/>
  <c r="D90" i="5"/>
  <c r="D92" i="5"/>
  <c r="D91" i="5"/>
  <c r="F7" i="1"/>
  <c r="D83" i="5"/>
  <c r="D82" i="5"/>
  <c r="D80" i="5"/>
  <c r="D81" i="5"/>
  <c r="D84" i="5"/>
  <c r="J7" i="1"/>
  <c r="H84" i="5"/>
  <c r="H83" i="5"/>
  <c r="H82" i="5"/>
  <c r="H81" i="5"/>
  <c r="H80" i="5"/>
  <c r="J80" i="5"/>
  <c r="J83" i="5"/>
  <c r="J84" i="5"/>
  <c r="J81" i="5"/>
  <c r="J82" i="5"/>
  <c r="J12" i="1"/>
  <c r="J13" i="4"/>
  <c r="F12" i="1"/>
  <c r="F13" i="4"/>
  <c r="H12" i="1"/>
  <c r="H13" i="4"/>
  <c r="H139" i="5"/>
  <c r="F139" i="5"/>
  <c r="F13" i="1" l="1"/>
  <c r="D134" i="5"/>
  <c r="D136" i="5"/>
  <c r="D132" i="5"/>
  <c r="D133" i="5"/>
  <c r="D135" i="5"/>
  <c r="J136" i="5"/>
  <c r="J133" i="5"/>
  <c r="H13" i="1"/>
  <c r="F134" i="5"/>
  <c r="F135" i="5"/>
  <c r="F136" i="5"/>
  <c r="F132" i="5"/>
  <c r="F133" i="5"/>
  <c r="J132" i="5"/>
  <c r="J135" i="5"/>
  <c r="J134" i="5"/>
  <c r="J13" i="1"/>
  <c r="H134" i="5"/>
  <c r="H136" i="5"/>
  <c r="H132" i="5"/>
  <c r="H133" i="5"/>
  <c r="H135" i="5"/>
  <c r="H14" i="1"/>
  <c r="J14" i="1"/>
  <c r="F14" i="1"/>
</calcChain>
</file>

<file path=xl/comments1.xml><?xml version="1.0" encoding="utf-8"?>
<comments xmlns="http://schemas.openxmlformats.org/spreadsheetml/2006/main">
  <authors>
    <author>MegaNotik</author>
  </authors>
  <commentList>
    <comment ref="B7" authorId="0">
      <text>
        <r>
          <rPr>
            <b/>
            <sz val="9"/>
            <color indexed="81"/>
            <rFont val="Tahoma"/>
            <family val="2"/>
            <charset val="204"/>
          </rPr>
          <t>0043 - чорний
00431 - білий</t>
        </r>
      </text>
    </comment>
    <comment ref="B10" authorId="0">
      <text>
        <r>
          <rPr>
            <b/>
            <sz val="9"/>
            <color indexed="81"/>
            <rFont val="Tahoma"/>
            <family val="2"/>
            <charset val="204"/>
          </rPr>
          <t>00461(N) -білий
00462(N) -чорний</t>
        </r>
      </text>
    </comment>
  </commentList>
</comments>
</file>

<file path=xl/sharedStrings.xml><?xml version="1.0" encoding="utf-8"?>
<sst xmlns="http://schemas.openxmlformats.org/spreadsheetml/2006/main" count="1524" uniqueCount="601">
  <si>
    <t>Роздріб</t>
  </si>
  <si>
    <t>Валюта</t>
  </si>
  <si>
    <t>грн.</t>
  </si>
  <si>
    <t>Є, євро</t>
  </si>
  <si>
    <t>Курс $</t>
  </si>
  <si>
    <t>Курс Є</t>
  </si>
  <si>
    <t>5шт</t>
  </si>
  <si>
    <t>20шт</t>
  </si>
  <si>
    <t>50шт</t>
  </si>
  <si>
    <t>10шт</t>
  </si>
  <si>
    <t>100шт</t>
  </si>
  <si>
    <t>х</t>
  </si>
  <si>
    <t>10пар</t>
  </si>
  <si>
    <t>20пар</t>
  </si>
  <si>
    <t>3пар</t>
  </si>
  <si>
    <t>5пар</t>
  </si>
  <si>
    <t>Найменування</t>
  </si>
  <si>
    <t>brand-mebel.com</t>
  </si>
  <si>
    <t>м.Львів. вул.Личаківська 255</t>
  </si>
  <si>
    <t>кількість</t>
  </si>
  <si>
    <t>$, дол.</t>
  </si>
  <si>
    <t xml:space="preserve">093 0000 249    </t>
  </si>
  <si>
    <t>не змінювати</t>
  </si>
  <si>
    <t>прайс-лист, гривня</t>
  </si>
  <si>
    <t>прайс-лист, валюта</t>
  </si>
  <si>
    <t>5комп.</t>
  </si>
  <si>
    <t>10ком.</t>
  </si>
  <si>
    <t>Опт 1</t>
  </si>
  <si>
    <t>Опт2</t>
  </si>
  <si>
    <t>Опт3</t>
  </si>
  <si>
    <t>Код товару</t>
  </si>
  <si>
    <t>Назва  товару</t>
  </si>
  <si>
    <t>Газовий амортизатор 380мм 250N</t>
  </si>
  <si>
    <t>Газовий амортизатор 380мм 350N</t>
  </si>
  <si>
    <t>Газовий амортизатор 380мм 450N</t>
  </si>
  <si>
    <t>Газовий амортизатор 380мм 750N</t>
  </si>
  <si>
    <t>Газовий амортизатор 380мм 1000N</t>
  </si>
  <si>
    <t>Газовий амортизатор 380мм 1200N</t>
  </si>
  <si>
    <t>Газовий амортизатор 380мм 1500N</t>
  </si>
  <si>
    <t>Газовий амортизатор 420мм 600N</t>
  </si>
  <si>
    <t>Газовий амортизатор 420мм 800N</t>
  </si>
  <si>
    <t>Газовий амортизатор 420мм 1000N</t>
  </si>
  <si>
    <t>Газовий амортизатор 420мм 1200N</t>
  </si>
  <si>
    <t>Газовий амортизатор 600мм 500N</t>
  </si>
  <si>
    <t>Газовий амортизатор 600мм 600N</t>
  </si>
  <si>
    <t>Газовий амортизатор 600мм 800N</t>
  </si>
  <si>
    <t>Газовий амортизатор 600мм 1000N</t>
  </si>
  <si>
    <t>Газовий амортизатор 600мм 1200N</t>
  </si>
  <si>
    <t>3шт</t>
  </si>
  <si>
    <t>*</t>
  </si>
  <si>
    <t>Опт 3</t>
  </si>
  <si>
    <t>Опт 2</t>
  </si>
  <si>
    <t>Газовий амортизатор 300мм 250N</t>
  </si>
  <si>
    <t>Газовий амортизатор 300мм 500N</t>
  </si>
  <si>
    <t>Газовий амортизатор 300мм 1000N</t>
  </si>
  <si>
    <t>Газовий амортизатор 300мм 1200N</t>
  </si>
  <si>
    <t>Газовий амортизатор 300мм 1500N</t>
  </si>
  <si>
    <t>Газовий амортизатор 420мм 250N</t>
  </si>
  <si>
    <t>Газовий амортизатор 420мм 500N</t>
  </si>
  <si>
    <t>Газовий амортизатор 420мм 1500N</t>
  </si>
  <si>
    <t>Газовий амортизатор 600мм 150N</t>
  </si>
  <si>
    <t>Газовий амортизатор 600мм 250N</t>
  </si>
  <si>
    <t>Газовий амортизатор 600мм 1500N</t>
  </si>
  <si>
    <t>Газовий амортизатор 300мм 750N</t>
  </si>
  <si>
    <t>* всі ціни по колонці ОПТ 2 та ОПТ 3, що прив'язані до валюти, прораховуються по актуальному курсу на час оплати. Свіжий курс можна переглянути ТУТ, колонка - ПРОДАЖ</t>
  </si>
  <si>
    <t>Перевірити актуальність та скачати свіжі прайси можна тут</t>
  </si>
  <si>
    <r>
      <t xml:space="preserve">Завіс циліндричний </t>
    </r>
    <r>
      <rPr>
        <sz val="10"/>
        <color rgb="FFFF0000"/>
        <rFont val="Calibri"/>
        <family val="2"/>
        <charset val="204"/>
      </rPr>
      <t>D10мм, Siso</t>
    </r>
    <r>
      <rPr>
        <sz val="10"/>
        <rFont val="Calibri"/>
        <family val="2"/>
        <charset val="204"/>
      </rPr>
      <t>,шт, (Данія)</t>
    </r>
  </si>
  <si>
    <r>
      <t xml:space="preserve">Завіс циліндричний </t>
    </r>
    <r>
      <rPr>
        <sz val="10"/>
        <color rgb="FFFF0000"/>
        <rFont val="Calibri"/>
        <family val="2"/>
        <charset val="204"/>
      </rPr>
      <t>D12мм, Siso</t>
    </r>
    <r>
      <rPr>
        <sz val="10"/>
        <rFont val="Calibri"/>
        <family val="2"/>
        <charset val="204"/>
      </rPr>
      <t>,шт, (Данія)</t>
    </r>
  </si>
  <si>
    <r>
      <t xml:space="preserve">Завіс циліндричний </t>
    </r>
    <r>
      <rPr>
        <sz val="10"/>
        <color rgb="FFFF0000"/>
        <rFont val="Calibri"/>
        <family val="2"/>
        <charset val="204"/>
      </rPr>
      <t>D16мм, Siso</t>
    </r>
    <r>
      <rPr>
        <sz val="10"/>
        <rFont val="Calibri"/>
        <family val="2"/>
        <charset val="204"/>
      </rPr>
      <t>,шт, (Данія)</t>
    </r>
  </si>
  <si>
    <r>
      <t xml:space="preserve">Газовий амортизатор </t>
    </r>
    <r>
      <rPr>
        <sz val="10"/>
        <color rgb="FFFF0000"/>
        <rFont val="Calibri"/>
        <family val="2"/>
        <charset val="204"/>
      </rPr>
      <t>L285мм</t>
    </r>
    <r>
      <rPr>
        <sz val="10"/>
        <color theme="2" tint="-0.89999084444715716"/>
        <rFont val="Calibri"/>
        <family val="2"/>
        <charset val="204"/>
      </rPr>
      <t xml:space="preserve"> (250,500,750,1000,1200,1500N), шт, (Турц)</t>
    </r>
  </si>
  <si>
    <r>
      <t xml:space="preserve">Механізм ліжка трансформера односп </t>
    </r>
    <r>
      <rPr>
        <sz val="10"/>
        <color rgb="FFFF0000"/>
        <rFont val="Calibri"/>
        <family val="2"/>
        <charset val="204"/>
      </rPr>
      <t>МТ10</t>
    </r>
    <r>
      <rPr>
        <sz val="10"/>
        <rFont val="Calibri"/>
        <family val="2"/>
        <charset val="204"/>
      </rPr>
      <t xml:space="preserve"> (250-1500N) пара,компл. (Укр)</t>
    </r>
  </si>
  <si>
    <r>
      <t>Механізм ліжка трансформера двосп MLА</t>
    </r>
    <r>
      <rPr>
        <sz val="10"/>
        <color rgb="FFFF0000"/>
        <rFont val="Calibri"/>
        <family val="2"/>
        <charset val="204"/>
      </rPr>
      <t>108,6</t>
    </r>
    <r>
      <rPr>
        <sz val="10"/>
        <rFont val="Calibri"/>
        <family val="2"/>
        <charset val="204"/>
      </rPr>
      <t>, пара, (Італ)</t>
    </r>
  </si>
  <si>
    <r>
      <rPr>
        <sz val="10"/>
        <color rgb="FFFF0000"/>
        <rFont val="Calibri"/>
        <family val="2"/>
        <charset val="204"/>
      </rPr>
      <t>Нога</t>
    </r>
    <r>
      <rPr>
        <sz val="10"/>
        <rFont val="Calibri"/>
        <family val="2"/>
        <charset val="204"/>
      </rPr>
      <t xml:space="preserve"> ліжка трансформера "</t>
    </r>
    <r>
      <rPr>
        <sz val="10"/>
        <color rgb="FFFF0000"/>
        <rFont val="Calibri"/>
        <family val="2"/>
        <charset val="204"/>
      </rPr>
      <t>Дует</t>
    </r>
    <r>
      <rPr>
        <sz val="10"/>
        <rFont val="Calibri"/>
        <family val="2"/>
        <charset val="204"/>
      </rPr>
      <t xml:space="preserve">", вис. </t>
    </r>
  </si>
  <si>
    <r>
      <rPr>
        <sz val="10"/>
        <color rgb="FFFF0000"/>
        <rFont val="Calibri"/>
        <family val="2"/>
        <charset val="204"/>
      </rPr>
      <t>Штанга</t>
    </r>
    <r>
      <rPr>
        <sz val="10"/>
        <rFont val="Calibri"/>
        <family val="2"/>
        <charset val="204"/>
      </rPr>
      <t xml:space="preserve"> з'єднювач ноги "</t>
    </r>
    <r>
      <rPr>
        <sz val="10"/>
        <color rgb="FFFF0000"/>
        <rFont val="Calibri"/>
        <family val="2"/>
        <charset val="204"/>
      </rPr>
      <t>Дует</t>
    </r>
    <r>
      <rPr>
        <sz val="10"/>
        <rFont val="Calibri"/>
        <family val="2"/>
        <charset val="204"/>
      </rPr>
      <t>"</t>
    </r>
  </si>
  <si>
    <t>-</t>
  </si>
  <si>
    <t>Обмежувач матрацу Блек</t>
  </si>
  <si>
    <t>003205</t>
  </si>
  <si>
    <t>50+1</t>
  </si>
  <si>
    <t>50ком.</t>
  </si>
  <si>
    <t>Артикул</t>
  </si>
  <si>
    <t>0010</t>
  </si>
  <si>
    <t>0107</t>
  </si>
  <si>
    <t>0109</t>
  </si>
  <si>
    <t>0255</t>
  </si>
  <si>
    <t>0450</t>
  </si>
  <si>
    <t>0090</t>
  </si>
  <si>
    <t>0(довж,см)</t>
  </si>
  <si>
    <t>285(N)</t>
  </si>
  <si>
    <t>405(N)</t>
  </si>
  <si>
    <t>585(N)</t>
  </si>
  <si>
    <t>0043</t>
  </si>
  <si>
    <t>0045</t>
  </si>
  <si>
    <t>00451</t>
  </si>
  <si>
    <t>0044</t>
  </si>
  <si>
    <t>0046</t>
  </si>
  <si>
    <t>7070</t>
  </si>
  <si>
    <t>160160</t>
  </si>
  <si>
    <t>0020</t>
  </si>
  <si>
    <t>00081</t>
  </si>
  <si>
    <t>0008</t>
  </si>
  <si>
    <t>1620</t>
  </si>
  <si>
    <t>0050</t>
  </si>
  <si>
    <t>0500</t>
  </si>
  <si>
    <t>0012</t>
  </si>
  <si>
    <t>0014</t>
  </si>
  <si>
    <t>00141</t>
  </si>
  <si>
    <t>0030</t>
  </si>
  <si>
    <t>00301</t>
  </si>
  <si>
    <t>00302</t>
  </si>
  <si>
    <t>00305</t>
  </si>
  <si>
    <t xml:space="preserve">тел 096 0000 249, 066 0000 249    </t>
  </si>
  <si>
    <t>0010(N)</t>
  </si>
  <si>
    <t>0209</t>
  </si>
  <si>
    <t>0040</t>
  </si>
  <si>
    <t>0041</t>
  </si>
  <si>
    <t>0100</t>
  </si>
  <si>
    <t>365(N)</t>
  </si>
  <si>
    <t>3651500</t>
  </si>
  <si>
    <t>285250</t>
  </si>
  <si>
    <t>285500</t>
  </si>
  <si>
    <t>285750</t>
  </si>
  <si>
    <t>2851000</t>
  </si>
  <si>
    <t>2851200</t>
  </si>
  <si>
    <t>2851500</t>
  </si>
  <si>
    <t>365250</t>
  </si>
  <si>
    <t>365350</t>
  </si>
  <si>
    <t>365450</t>
  </si>
  <si>
    <t>365750</t>
  </si>
  <si>
    <t>3651000</t>
  </si>
  <si>
    <t>3651200</t>
  </si>
  <si>
    <t>405250</t>
  </si>
  <si>
    <t>405500</t>
  </si>
  <si>
    <t>405600</t>
  </si>
  <si>
    <t>405800</t>
  </si>
  <si>
    <t>4051000</t>
  </si>
  <si>
    <t>4051200</t>
  </si>
  <si>
    <t>4051500</t>
  </si>
  <si>
    <t>585150</t>
  </si>
  <si>
    <t>585250</t>
  </si>
  <si>
    <t>585500</t>
  </si>
  <si>
    <t>585600</t>
  </si>
  <si>
    <t>585800</t>
  </si>
  <si>
    <t>5851000</t>
  </si>
  <si>
    <t>5851200</t>
  </si>
  <si>
    <t>5851500</t>
  </si>
  <si>
    <t>00431</t>
  </si>
  <si>
    <t>00452</t>
  </si>
  <si>
    <t>00442</t>
  </si>
  <si>
    <t>00251</t>
  </si>
  <si>
    <t>0025</t>
  </si>
  <si>
    <t>00303</t>
  </si>
  <si>
    <t>00304</t>
  </si>
  <si>
    <r>
      <t xml:space="preserve">Завіс врізний шарнірний </t>
    </r>
    <r>
      <rPr>
        <sz val="11"/>
        <color rgb="FFFF0000"/>
        <rFont val="Calibri"/>
        <family val="2"/>
        <charset val="204"/>
      </rPr>
      <t>Siso</t>
    </r>
    <r>
      <rPr>
        <sz val="11"/>
        <rFont val="Calibri"/>
        <family val="2"/>
        <charset val="204"/>
      </rPr>
      <t xml:space="preserve"> (золото), шт, (Данія)</t>
    </r>
  </si>
  <si>
    <t xml:space="preserve">                                093 0000 249</t>
  </si>
  <si>
    <r>
      <t xml:space="preserve">Газовий амортизатор </t>
    </r>
    <r>
      <rPr>
        <sz val="10"/>
        <color rgb="FFFF0000"/>
        <rFont val="Calibri"/>
        <family val="2"/>
        <charset val="204"/>
      </rPr>
      <t>L360мм</t>
    </r>
    <r>
      <rPr>
        <sz val="10"/>
        <rFont val="Calibri"/>
        <family val="2"/>
        <charset val="204"/>
      </rPr>
      <t xml:space="preserve"> (350,450,750,1000,1000, 1200N), шт, (Турц)</t>
    </r>
  </si>
  <si>
    <r>
      <t xml:space="preserve">Газовий амортизатор </t>
    </r>
    <r>
      <rPr>
        <sz val="10"/>
        <color rgb="FFFF0000"/>
        <rFont val="Calibri"/>
        <family val="2"/>
        <charset val="204"/>
      </rPr>
      <t>L405мм</t>
    </r>
    <r>
      <rPr>
        <sz val="9"/>
        <rFont val="Calibri"/>
        <family val="2"/>
        <charset val="204"/>
      </rPr>
      <t xml:space="preserve"> (250,500,600,800,1000,1200,1500N), шт, (Турц)</t>
    </r>
  </si>
  <si>
    <r>
      <t xml:space="preserve">Газовий амортизатор </t>
    </r>
    <r>
      <rPr>
        <sz val="9.35"/>
        <color rgb="FFFF0000"/>
        <rFont val="Calibri"/>
        <family val="2"/>
        <charset val="204"/>
      </rPr>
      <t>L585мм</t>
    </r>
    <r>
      <rPr>
        <sz val="9.35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</rPr>
      <t>(150,250;500,600,800,1000,1200,1500N), шт, (Турц)</t>
    </r>
  </si>
  <si>
    <t>2міш</t>
  </si>
  <si>
    <t>5міш</t>
  </si>
  <si>
    <t>00060</t>
  </si>
  <si>
    <t>00080</t>
  </si>
  <si>
    <t>000801</t>
  </si>
  <si>
    <r>
      <t xml:space="preserve">Клей-розплав Термолайт </t>
    </r>
    <r>
      <rPr>
        <sz val="11"/>
        <color rgb="FFFF0000"/>
        <rFont val="Calibri"/>
        <family val="2"/>
        <charset val="204"/>
      </rPr>
      <t>ТЕ-45</t>
    </r>
    <r>
      <rPr>
        <sz val="11"/>
        <rFont val="Calibri"/>
        <family val="2"/>
        <charset val="204"/>
      </rPr>
      <t>, мішок, (Іспанія)</t>
    </r>
  </si>
  <si>
    <r>
      <t xml:space="preserve">Клей-розплав Термолайт </t>
    </r>
    <r>
      <rPr>
        <sz val="11"/>
        <color rgb="FFFF0000"/>
        <rFont val="Calibri"/>
        <family val="2"/>
        <charset val="204"/>
      </rPr>
      <t>ТЕ-60</t>
    </r>
    <r>
      <rPr>
        <sz val="11"/>
        <color theme="1"/>
        <rFont val="Calibri"/>
        <family val="2"/>
        <charset val="204"/>
      </rPr>
      <t>, мішок, (Іспанія)</t>
    </r>
  </si>
  <si>
    <r>
      <rPr>
        <sz val="11"/>
        <color theme="1"/>
        <rFont val="Calibri"/>
        <family val="2"/>
        <charset val="204"/>
      </rPr>
      <t xml:space="preserve">Клей-розплав Термолайт </t>
    </r>
    <r>
      <rPr>
        <sz val="11"/>
        <color rgb="FFFF0000"/>
        <rFont val="Calibri"/>
        <family val="2"/>
        <charset val="204"/>
      </rPr>
      <t>ТЕ-80</t>
    </r>
    <r>
      <rPr>
        <sz val="11"/>
        <color theme="1"/>
        <rFont val="Calibri"/>
        <family val="2"/>
        <charset val="204"/>
      </rPr>
      <t>, мішок, (Іспанія)</t>
    </r>
  </si>
  <si>
    <r>
      <rPr>
        <sz val="11"/>
        <rFont val="Calibri"/>
        <family val="2"/>
        <charset val="204"/>
      </rPr>
      <t xml:space="preserve">Клей-розплав Термолайт </t>
    </r>
    <r>
      <rPr>
        <sz val="11"/>
        <color rgb="FFFF0000"/>
        <rFont val="Calibri"/>
        <family val="2"/>
        <charset val="204"/>
      </rPr>
      <t>ТЕ-45 White</t>
    </r>
    <r>
      <rPr>
        <sz val="11"/>
        <rFont val="Calibri"/>
        <family val="2"/>
        <charset val="204"/>
      </rPr>
      <t>, мішок, (Іспанія)</t>
    </r>
  </si>
  <si>
    <r>
      <rPr>
        <sz val="11"/>
        <color theme="1"/>
        <rFont val="Calibri"/>
        <family val="2"/>
        <charset val="204"/>
      </rPr>
      <t xml:space="preserve">Клей-розплав Термолайт </t>
    </r>
    <r>
      <rPr>
        <sz val="11"/>
        <color rgb="FFFF0000"/>
        <rFont val="Calibri"/>
        <family val="2"/>
        <charset val="204"/>
      </rPr>
      <t>ТЕ-80 White</t>
    </r>
    <r>
      <rPr>
        <sz val="11"/>
        <color theme="1"/>
        <rFont val="Calibri"/>
        <family val="2"/>
        <charset val="204"/>
      </rPr>
      <t>, мішок, (Іспанія)</t>
    </r>
  </si>
  <si>
    <t>1630</t>
  </si>
  <si>
    <t>1640</t>
  </si>
  <si>
    <t>13513525</t>
  </si>
  <si>
    <t>14014025</t>
  </si>
  <si>
    <t>1601601</t>
  </si>
  <si>
    <t>12034</t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</si>
  <si>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>Samson</t>
    </r>
    <r>
      <rPr>
        <sz val="10"/>
        <color theme="1"/>
        <rFont val="Calibri"/>
        <family val="2"/>
        <charset val="204"/>
      </rPr>
      <t xml:space="preserve"> (150-1500N), компл., (Укр+Турц)</t>
    </r>
  </si>
  <si>
    <t>Обмежувач ходу амортизатора для механізму підйому ліжка</t>
  </si>
  <si>
    <t>*вартість механізмів М43; Eksan; М45 та М45 Long потужністю 250N і 1500N по колонці ОПТ 2 та ОПТ3 збільшується на 10 та 9грн. відповідно.</t>
  </si>
  <si>
    <t>0501</t>
  </si>
  <si>
    <t>0502</t>
  </si>
  <si>
    <t>49500</t>
  </si>
  <si>
    <t>60000</t>
  </si>
  <si>
    <t>10001</t>
  </si>
  <si>
    <r>
      <rPr>
        <sz val="10"/>
        <rFont val="Calibri"/>
        <family val="2"/>
        <charset val="204"/>
      </rPr>
      <t>Штанга телеск.  для механізму трансформації дивану єврокнижка "</t>
    </r>
    <r>
      <rPr>
        <sz val="10"/>
        <color rgb="FFFF0000"/>
        <rFont val="Calibri"/>
        <family val="2"/>
        <charset val="204"/>
      </rPr>
      <t>Тік Так</t>
    </r>
    <r>
      <rPr>
        <sz val="10"/>
        <rFont val="Calibri"/>
        <family val="2"/>
        <charset val="204"/>
      </rPr>
      <t xml:space="preserve">" </t>
    </r>
  </si>
  <si>
    <t>4317</t>
  </si>
  <si>
    <t>00780</t>
  </si>
  <si>
    <t>00461</t>
  </si>
  <si>
    <t>00462</t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</si>
  <si>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>Фокстер</t>
    </r>
    <r>
      <rPr>
        <sz val="10"/>
        <rFont val="Calibri"/>
        <family val="2"/>
        <charset val="204"/>
      </rPr>
      <t xml:space="preserve"> (250-1800N), компл., (Укр+Турц)</t>
    </r>
  </si>
  <si>
    <t>4045300</t>
  </si>
  <si>
    <r>
      <t xml:space="preserve">Скотч пакувальний </t>
    </r>
    <r>
      <rPr>
        <sz val="11"/>
        <color rgb="FFFF0000"/>
        <rFont val="Calibri"/>
        <family val="2"/>
        <charset val="204"/>
      </rPr>
      <t>200м</t>
    </r>
    <r>
      <rPr>
        <sz val="11"/>
        <rFont val="Calibri"/>
        <family val="2"/>
        <charset val="204"/>
      </rPr>
      <t xml:space="preserve"> 45мм 40мкм</t>
    </r>
  </si>
  <si>
    <r>
      <t xml:space="preserve">Скотч пакувальний </t>
    </r>
    <r>
      <rPr>
        <sz val="11"/>
        <color rgb="FFFF0000"/>
        <rFont val="Calibri"/>
        <family val="2"/>
        <charset val="204"/>
      </rPr>
      <t>100м</t>
    </r>
    <r>
      <rPr>
        <sz val="11"/>
        <rFont val="Calibri"/>
        <family val="2"/>
        <charset val="204"/>
      </rPr>
      <t xml:space="preserve"> 45мм 40мкм</t>
    </r>
  </si>
  <si>
    <t>4045240</t>
  </si>
  <si>
    <t>4045200</t>
  </si>
  <si>
    <t>4045100</t>
  </si>
  <si>
    <t>36шт.</t>
  </si>
  <si>
    <t>00431(N)</t>
  </si>
  <si>
    <t>00442(N)</t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</si>
  <si>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 xml:space="preserve">М43 графіт </t>
    </r>
    <r>
      <rPr>
        <sz val="10"/>
        <rFont val="Calibri"/>
        <family val="2"/>
        <charset val="204"/>
      </rPr>
      <t>(250-1500N), компл., (Укр+Турц)</t>
    </r>
    <r>
      <rPr>
        <sz val="10"/>
        <color rgb="FFFF0000"/>
        <rFont val="Calibri"/>
        <family val="2"/>
        <charset val="204"/>
      </rPr>
      <t>*</t>
    </r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</si>
  <si>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>Himars чорний</t>
    </r>
    <r>
      <rPr>
        <sz val="10"/>
        <rFont val="Calibri"/>
        <family val="2"/>
        <charset val="204"/>
      </rPr>
      <t xml:space="preserve"> (150-1500N), компл., (Укр+Турц)</t>
    </r>
  </si>
  <si>
    <t>00462(N)</t>
  </si>
  <si>
    <t>0048</t>
  </si>
  <si>
    <t>00300</t>
  </si>
  <si>
    <t>00161</t>
  </si>
  <si>
    <t>72шт</t>
  </si>
  <si>
    <t>36шт</t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</si>
  <si>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>М43 графіт</t>
    </r>
    <r>
      <rPr>
        <sz val="10"/>
        <rFont val="Calibri"/>
        <family val="2"/>
        <charset val="204"/>
      </rPr>
      <t xml:space="preserve"> (без амортизаторів), пара, (Укр)</t>
    </r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</si>
  <si>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>Himars чорний</t>
    </r>
    <r>
      <rPr>
        <sz val="10"/>
        <rFont val="Calibri"/>
        <family val="2"/>
        <charset val="204"/>
      </rPr>
      <t xml:space="preserve"> (без амортиз), пара, (Укр)</t>
    </r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</si>
  <si>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>Eksan</t>
    </r>
    <r>
      <rPr>
        <sz val="10"/>
        <rFont val="Calibri"/>
        <family val="2"/>
        <charset val="204"/>
      </rPr>
      <t xml:space="preserve"> (без амортиз), пара, (Укр)</t>
    </r>
  </si>
  <si>
    <t>Газовий амортизатор 380мм 1800N</t>
  </si>
  <si>
    <t>3651800</t>
  </si>
  <si>
    <t>0043(N)</t>
  </si>
  <si>
    <t>0046(N)</t>
  </si>
  <si>
    <t>00461(N)</t>
  </si>
  <si>
    <t>0045(N)</t>
  </si>
  <si>
    <t>00452(N)</t>
  </si>
  <si>
    <t>0047(N)</t>
  </si>
  <si>
    <t>00451(N)</t>
  </si>
  <si>
    <t>0044(N)</t>
  </si>
  <si>
    <t>0048(N)</t>
  </si>
  <si>
    <r>
      <t xml:space="preserve">Завіс врізний шарнірний </t>
    </r>
    <r>
      <rPr>
        <sz val="11"/>
        <color rgb="FFFF0000"/>
        <rFont val="Calibri"/>
        <family val="2"/>
        <charset val="204"/>
      </rPr>
      <t>MMP</t>
    </r>
    <r>
      <rPr>
        <sz val="11"/>
        <rFont val="Calibri"/>
        <family val="2"/>
        <charset val="204"/>
      </rPr>
      <t xml:space="preserve"> (темно коричн), шт.</t>
    </r>
  </si>
  <si>
    <r>
      <t xml:space="preserve">Завіс врізний шарнірний </t>
    </r>
    <r>
      <rPr>
        <sz val="11"/>
        <color rgb="FFFF0000"/>
        <rFont val="Calibri"/>
        <family val="2"/>
        <charset val="204"/>
      </rPr>
      <t>MMP</t>
    </r>
    <r>
      <rPr>
        <sz val="11"/>
        <rFont val="Calibri"/>
        <family val="2"/>
        <charset val="204"/>
      </rPr>
      <t xml:space="preserve"> (золото), шт.</t>
    </r>
  </si>
  <si>
    <r>
      <t xml:space="preserve">Завіс врізний шарнірний </t>
    </r>
    <r>
      <rPr>
        <sz val="11"/>
        <color rgb="FFFF0000"/>
        <rFont val="Calibri"/>
        <family val="2"/>
        <charset val="204"/>
      </rPr>
      <t>MMP</t>
    </r>
    <r>
      <rPr>
        <sz val="11"/>
        <rFont val="Calibri"/>
        <family val="2"/>
        <charset val="204"/>
      </rPr>
      <t xml:space="preserve"> (сатин), шт.</t>
    </r>
  </si>
  <si>
    <r>
      <t xml:space="preserve">Завіс врізний шарнірний </t>
    </r>
    <r>
      <rPr>
        <sz val="11"/>
        <color rgb="FFFF0000"/>
        <rFont val="Calibri"/>
        <family val="2"/>
        <charset val="204"/>
      </rPr>
      <t>BM</t>
    </r>
    <r>
      <rPr>
        <sz val="11"/>
        <rFont val="Calibri"/>
        <family val="2"/>
        <charset val="204"/>
      </rPr>
      <t>, шт, (Китай)</t>
    </r>
  </si>
  <si>
    <r>
      <t xml:space="preserve">Завіс циліндричний </t>
    </r>
    <r>
      <rPr>
        <sz val="11"/>
        <color rgb="FFFF0000"/>
        <rFont val="Calibri"/>
        <family val="2"/>
        <charset val="204"/>
      </rPr>
      <t>D14мм, Siso</t>
    </r>
    <r>
      <rPr>
        <sz val="11"/>
        <rFont val="Calibri"/>
        <family val="2"/>
        <charset val="204"/>
      </rPr>
      <t>,шт, (Данія)</t>
    </r>
  </si>
  <si>
    <r>
      <t xml:space="preserve">Завіс циліндричний </t>
    </r>
    <r>
      <rPr>
        <sz val="11"/>
        <color rgb="FFFF0000"/>
        <rFont val="Calibri"/>
        <family val="2"/>
        <charset val="204"/>
      </rPr>
      <t>D14мм, DC</t>
    </r>
    <r>
      <rPr>
        <sz val="11"/>
        <rFont val="Calibri"/>
        <family val="2"/>
        <charset val="204"/>
      </rPr>
      <t>,шт, (Китай)</t>
    </r>
  </si>
  <si>
    <r>
      <t xml:space="preserve">Завіс циліндричний </t>
    </r>
    <r>
      <rPr>
        <sz val="11"/>
        <color rgb="FFFF0000"/>
        <rFont val="Calibri"/>
        <family val="2"/>
        <charset val="204"/>
      </rPr>
      <t>D12мм, DC</t>
    </r>
    <r>
      <rPr>
        <sz val="11"/>
        <rFont val="Calibri"/>
        <family val="2"/>
        <charset val="204"/>
      </rPr>
      <t>,шт, (Китай)</t>
    </r>
  </si>
  <si>
    <r>
      <t xml:space="preserve">Завіс циліндричний </t>
    </r>
    <r>
      <rPr>
        <sz val="11"/>
        <color rgb="FFFF0000"/>
        <rFont val="Calibri"/>
        <family val="2"/>
        <charset val="204"/>
      </rPr>
      <t>D10мм, DC</t>
    </r>
    <r>
      <rPr>
        <sz val="11"/>
        <rFont val="Calibri"/>
        <family val="2"/>
        <charset val="204"/>
      </rPr>
      <t>,шт, (Китай)</t>
    </r>
  </si>
  <si>
    <r>
      <rPr>
        <sz val="11"/>
        <rFont val="Calibri"/>
        <family val="2"/>
        <charset val="204"/>
      </rPr>
      <t>Механізм журнального стола-трансформера "</t>
    </r>
    <r>
      <rPr>
        <sz val="11"/>
        <color rgb="FFFF0000"/>
        <rFont val="Calibri"/>
        <family val="2"/>
        <charset val="204"/>
      </rPr>
      <t>Shrek</t>
    </r>
    <r>
      <rPr>
        <sz val="11"/>
        <rFont val="Calibri"/>
        <family val="2"/>
        <charset val="204"/>
      </rPr>
      <t>",пара,(Тур)</t>
    </r>
  </si>
  <si>
    <r>
      <rPr>
        <sz val="11"/>
        <rFont val="Calibri"/>
        <family val="2"/>
        <charset val="204"/>
      </rPr>
      <t>Механізм журнального стола-трансформера "</t>
    </r>
    <r>
      <rPr>
        <sz val="11"/>
        <color rgb="FFFF0000"/>
        <rFont val="Calibri"/>
        <family val="2"/>
        <charset val="204"/>
      </rPr>
      <t>Koper</t>
    </r>
    <r>
      <rPr>
        <sz val="11"/>
        <rFont val="Calibri"/>
        <family val="2"/>
        <charset val="204"/>
      </rPr>
      <t>",пара,(Тур)</t>
    </r>
  </si>
  <si>
    <r>
      <t>Механізм журнальн стола-трансформера "</t>
    </r>
    <r>
      <rPr>
        <sz val="11"/>
        <color rgb="FFFF0000"/>
        <rFont val="Calibri"/>
        <family val="2"/>
        <charset val="204"/>
      </rPr>
      <t>Focus</t>
    </r>
    <r>
      <rPr>
        <sz val="11"/>
        <rFont val="Calibri"/>
        <family val="2"/>
        <charset val="204"/>
      </rPr>
      <t>",пара,(Укр)</t>
    </r>
  </si>
  <si>
    <r>
      <rPr>
        <sz val="11"/>
        <color rgb="FFFF0000"/>
        <rFont val="Calibri"/>
        <family val="2"/>
        <charset val="204"/>
      </rPr>
      <t>Колесо</t>
    </r>
    <r>
      <rPr>
        <sz val="11"/>
        <rFont val="Calibri"/>
        <family val="2"/>
        <charset val="204"/>
      </rPr>
      <t xml:space="preserve"> на платформі зі стопором </t>
    </r>
    <r>
      <rPr>
        <sz val="11"/>
        <color rgb="FFFF0000"/>
        <rFont val="Calibri"/>
        <family val="2"/>
        <charset val="204"/>
      </rPr>
      <t>d40мм Альфа</t>
    </r>
    <r>
      <rPr>
        <sz val="11"/>
        <rFont val="Calibri"/>
        <family val="2"/>
        <charset val="204"/>
      </rPr>
      <t>, шт</t>
    </r>
  </si>
  <si>
    <r>
      <rPr>
        <sz val="11"/>
        <color rgb="FFFF0000"/>
        <rFont val="Calibri"/>
        <family val="2"/>
        <charset val="204"/>
      </rPr>
      <t>Колесо</t>
    </r>
    <r>
      <rPr>
        <sz val="11"/>
        <rFont val="Calibri"/>
        <family val="2"/>
        <charset val="204"/>
      </rPr>
      <t xml:space="preserve"> на платформі з стопором </t>
    </r>
    <r>
      <rPr>
        <sz val="11"/>
        <color rgb="FFFF0000"/>
        <rFont val="Calibri"/>
        <family val="2"/>
        <charset val="204"/>
      </rPr>
      <t>силіконове d50 мм</t>
    </r>
    <r>
      <rPr>
        <sz val="11"/>
        <rFont val="Calibri"/>
        <family val="2"/>
        <charset val="204"/>
      </rPr>
      <t xml:space="preserve"> GTV</t>
    </r>
  </si>
  <si>
    <r>
      <t xml:space="preserve">Механізм журнально обіднього столу трансформера </t>
    </r>
    <r>
      <rPr>
        <sz val="10"/>
        <color rgb="FFFF0000"/>
        <rFont val="Calibri"/>
        <family val="2"/>
        <charset val="204"/>
      </rPr>
      <t>X-Fly</t>
    </r>
    <r>
      <rPr>
        <sz val="10"/>
        <color theme="1"/>
        <rFont val="Calibri"/>
        <family val="2"/>
        <charset val="204"/>
      </rPr>
      <t xml:space="preserve"> (Укр)</t>
    </r>
  </si>
  <si>
    <r>
      <t>Механізм журнал-обідн стола трансформера "</t>
    </r>
    <r>
      <rPr>
        <sz val="11"/>
        <color rgb="FFFF0000"/>
        <rFont val="Calibri"/>
        <family val="2"/>
        <charset val="204"/>
      </rPr>
      <t>Сігма</t>
    </r>
    <r>
      <rPr>
        <sz val="11"/>
        <rFont val="Calibri"/>
        <family val="2"/>
        <charset val="204"/>
      </rPr>
      <t>",пара (Укр)</t>
    </r>
  </si>
  <si>
    <r>
      <rPr>
        <sz val="11"/>
        <color rgb="FFFF0000"/>
        <rFont val="Calibri"/>
        <family val="2"/>
        <charset val="204"/>
      </rPr>
      <t>Ремінь</t>
    </r>
    <r>
      <rPr>
        <sz val="11"/>
        <rFont val="Calibri"/>
        <family val="2"/>
        <charset val="204"/>
      </rPr>
      <t xml:space="preserve"> ліжка двохспального, пара</t>
    </r>
  </si>
  <si>
    <r>
      <rPr>
        <sz val="11"/>
        <color rgb="FFFF0000"/>
        <rFont val="Calibri"/>
        <family val="2"/>
        <charset val="204"/>
      </rPr>
      <t>Ремінь</t>
    </r>
    <r>
      <rPr>
        <sz val="11"/>
        <rFont val="Calibri"/>
        <family val="2"/>
        <charset val="204"/>
      </rPr>
      <t xml:space="preserve"> ліжка односпального, пара</t>
    </r>
  </si>
  <si>
    <r>
      <rPr>
        <sz val="11"/>
        <color rgb="FFFF0000"/>
        <rFont val="Calibri"/>
        <family val="2"/>
        <charset val="204"/>
      </rPr>
      <t>Нога</t>
    </r>
    <r>
      <rPr>
        <sz val="11"/>
        <rFont val="Calibri"/>
        <family val="2"/>
        <charset val="204"/>
      </rPr>
      <t xml:space="preserve"> поворотно-відкидна нікель, вис. </t>
    </r>
    <r>
      <rPr>
        <sz val="11"/>
        <color rgb="FFFF0000"/>
        <rFont val="Calibri"/>
        <family val="2"/>
        <charset val="204"/>
      </rPr>
      <t>450мм</t>
    </r>
    <r>
      <rPr>
        <sz val="11"/>
        <rFont val="Calibri"/>
        <family val="2"/>
        <charset val="204"/>
      </rPr>
      <t>, пара, (Укр)</t>
    </r>
  </si>
  <si>
    <r>
      <rPr>
        <sz val="11"/>
        <color rgb="FFFF0000"/>
        <rFont val="Calibri"/>
        <family val="2"/>
        <charset val="204"/>
      </rPr>
      <t>Нога</t>
    </r>
    <r>
      <rPr>
        <sz val="11"/>
        <rFont val="Calibri"/>
        <family val="2"/>
        <charset val="204"/>
      </rPr>
      <t xml:space="preserve"> поворотно-відкидна нікель, вис. </t>
    </r>
    <r>
      <rPr>
        <sz val="11"/>
        <color rgb="FFFF0000"/>
        <rFont val="Calibri"/>
        <family val="2"/>
        <charset val="204"/>
      </rPr>
      <t>255мм</t>
    </r>
    <r>
      <rPr>
        <sz val="11"/>
        <rFont val="Calibri"/>
        <family val="2"/>
        <charset val="204"/>
      </rPr>
      <t>, пара, (Укр)</t>
    </r>
  </si>
  <si>
    <r>
      <t xml:space="preserve">Механізм дивану </t>
    </r>
    <r>
      <rPr>
        <sz val="11"/>
        <color rgb="FFFF0000"/>
        <rFont val="Calibri"/>
        <family val="2"/>
        <charset val="204"/>
      </rPr>
      <t>"Дельфін"</t>
    </r>
    <r>
      <rPr>
        <sz val="11"/>
        <rFont val="Calibri"/>
        <family val="2"/>
        <charset val="204"/>
      </rPr>
      <t xml:space="preserve"> 780мм</t>
    </r>
  </si>
  <si>
    <r>
      <rPr>
        <sz val="11"/>
        <rFont val="Calibri"/>
        <family val="2"/>
        <charset val="204"/>
      </rPr>
      <t>Механізм трансформації дивану єврокнижки "</t>
    </r>
    <r>
      <rPr>
        <sz val="11"/>
        <color rgb="FFFF0000"/>
        <rFont val="Calibri"/>
        <family val="2"/>
        <charset val="204"/>
      </rPr>
      <t>Тік Так</t>
    </r>
    <r>
      <rPr>
        <sz val="11"/>
        <rFont val="Calibri"/>
        <family val="2"/>
        <charset val="204"/>
      </rPr>
      <t xml:space="preserve">" (крок </t>
    </r>
    <r>
      <rPr>
        <sz val="11"/>
        <color rgb="FFFF0000"/>
        <rFont val="Calibri"/>
        <family val="2"/>
        <charset val="204"/>
      </rPr>
      <t>600</t>
    </r>
    <r>
      <rPr>
        <sz val="11"/>
        <rFont val="Calibri"/>
        <family val="2"/>
        <charset val="204"/>
      </rPr>
      <t>)</t>
    </r>
  </si>
  <si>
    <r>
      <rPr>
        <sz val="11"/>
        <rFont val="Calibri"/>
        <family val="2"/>
        <charset val="204"/>
      </rPr>
      <t>Механізм трансформації дивану єврокнижки "</t>
    </r>
    <r>
      <rPr>
        <sz val="11"/>
        <color rgb="FFFF0000"/>
        <rFont val="Calibri"/>
        <family val="2"/>
        <charset val="204"/>
      </rPr>
      <t>Тік Так</t>
    </r>
    <r>
      <rPr>
        <sz val="11"/>
        <rFont val="Calibri"/>
        <family val="2"/>
        <charset val="204"/>
      </rPr>
      <t xml:space="preserve">" (крок </t>
    </r>
    <r>
      <rPr>
        <sz val="11"/>
        <color rgb="FFFF0000"/>
        <rFont val="Calibri"/>
        <family val="2"/>
        <charset val="204"/>
      </rPr>
      <t>495</t>
    </r>
    <r>
      <rPr>
        <sz val="11"/>
        <rFont val="Calibri"/>
        <family val="2"/>
        <charset val="204"/>
      </rPr>
      <t>)</t>
    </r>
  </si>
  <si>
    <r>
      <t>Механізм ліжка трансформера двосп "</t>
    </r>
    <r>
      <rPr>
        <sz val="11"/>
        <color rgb="FFFF0000"/>
        <rFont val="Calibri"/>
        <family val="2"/>
        <charset val="204"/>
      </rPr>
      <t>Крафт плюс</t>
    </r>
    <r>
      <rPr>
        <sz val="11"/>
        <rFont val="Calibri"/>
        <family val="2"/>
        <charset val="204"/>
      </rPr>
      <t>", пара, (Укр)</t>
    </r>
  </si>
  <si>
    <r>
      <t>Механізм ліжка трансформера двосп "</t>
    </r>
    <r>
      <rPr>
        <sz val="11"/>
        <color rgb="FFFF0000"/>
        <rFont val="Calibri"/>
        <family val="2"/>
        <charset val="204"/>
      </rPr>
      <t>Крафт</t>
    </r>
    <r>
      <rPr>
        <sz val="11"/>
        <rFont val="Calibri"/>
        <family val="2"/>
        <charset val="204"/>
      </rPr>
      <t>", пара, (Укр)</t>
    </r>
  </si>
  <si>
    <r>
      <t xml:space="preserve">Механізм ліжка трансформера двосп </t>
    </r>
    <r>
      <rPr>
        <sz val="11"/>
        <color rgb="FFFF0000"/>
        <rFont val="Calibri"/>
        <family val="2"/>
        <charset val="204"/>
      </rPr>
      <t>MLА108,4</t>
    </r>
    <r>
      <rPr>
        <sz val="11"/>
        <rFont val="Calibri"/>
        <family val="2"/>
        <charset val="204"/>
      </rPr>
      <t>, пара, (Італ)</t>
    </r>
  </si>
  <si>
    <r>
      <t xml:space="preserve">Механізм ліжка трансформера півторасп </t>
    </r>
    <r>
      <rPr>
        <sz val="11"/>
        <color rgb="FFFF0000"/>
        <rFont val="Calibri"/>
        <family val="2"/>
        <charset val="204"/>
      </rPr>
      <t>MLА108,2</t>
    </r>
    <r>
      <rPr>
        <sz val="11"/>
        <rFont val="Calibri"/>
        <family val="2"/>
        <charset val="204"/>
      </rPr>
      <t>, пара, (Італ)</t>
    </r>
  </si>
  <si>
    <r>
      <t xml:space="preserve">Механізм ліжка трансформера односп </t>
    </r>
    <r>
      <rPr>
        <sz val="11"/>
        <color rgb="FFFF0000"/>
        <rFont val="Calibri"/>
        <family val="2"/>
        <charset val="204"/>
      </rPr>
      <t>MLА108,1</t>
    </r>
    <r>
      <rPr>
        <sz val="11"/>
        <rFont val="Calibri"/>
        <family val="2"/>
        <charset val="204"/>
      </rPr>
      <t>, пара, (Італ)</t>
    </r>
  </si>
  <si>
    <r>
      <t xml:space="preserve">Механізм ліжка трансформера односп </t>
    </r>
    <r>
      <rPr>
        <sz val="11"/>
        <color rgb="FFFF0000"/>
        <rFont val="Calibri"/>
        <family val="2"/>
        <charset val="204"/>
      </rPr>
      <t>MLА209</t>
    </r>
    <r>
      <rPr>
        <sz val="11"/>
        <rFont val="Calibri"/>
        <family val="2"/>
        <charset val="204"/>
      </rPr>
      <t>, пара, (Італ)</t>
    </r>
  </si>
  <si>
    <r>
      <t xml:space="preserve">Кріплення амортизатора </t>
    </r>
    <r>
      <rPr>
        <sz val="11"/>
        <color rgb="FFFF0000"/>
        <rFont val="Calibri"/>
        <family val="2"/>
        <charset val="204"/>
      </rPr>
      <t>пряме</t>
    </r>
  </si>
  <si>
    <r>
      <t xml:space="preserve">Кріплення амортизатора </t>
    </r>
    <r>
      <rPr>
        <sz val="11"/>
        <color rgb="FFFF0000"/>
        <rFont val="Calibri"/>
        <family val="2"/>
        <charset val="204"/>
      </rPr>
      <t>кутове</t>
    </r>
  </si>
  <si>
    <r>
      <rPr>
        <sz val="11"/>
        <color rgb="FFFF0000"/>
        <rFont val="Calibri"/>
        <family val="2"/>
        <charset val="204"/>
      </rPr>
      <t>Кутник</t>
    </r>
    <r>
      <rPr>
        <sz val="11"/>
        <rFont val="Calibri"/>
        <family val="2"/>
        <charset val="204"/>
      </rPr>
      <t xml:space="preserve"> ліжка опорний оцинкований </t>
    </r>
    <r>
      <rPr>
        <sz val="11"/>
        <color rgb="FFFF0000"/>
        <rFont val="Calibri"/>
        <family val="2"/>
        <charset val="204"/>
      </rPr>
      <t>7*7</t>
    </r>
    <r>
      <rPr>
        <sz val="11"/>
        <rFont val="Calibri"/>
        <family val="2"/>
        <charset val="204"/>
      </rPr>
      <t>см</t>
    </r>
  </si>
  <si>
    <r>
      <rPr>
        <sz val="11"/>
        <rFont val="Calibri"/>
        <family val="2"/>
        <charset val="204"/>
      </rPr>
      <t xml:space="preserve">Кутник ліжка опорний сірий </t>
    </r>
    <r>
      <rPr>
        <sz val="11"/>
        <color rgb="FFFF0000"/>
        <rFont val="Calibri"/>
        <family val="2"/>
        <charset val="204"/>
      </rPr>
      <t>13,5*13,5</t>
    </r>
    <r>
      <rPr>
        <sz val="11"/>
        <rFont val="Calibri"/>
        <family val="2"/>
        <charset val="204"/>
      </rPr>
      <t>см</t>
    </r>
  </si>
  <si>
    <r>
      <t xml:space="preserve">Кутник ліжка опорний сірий </t>
    </r>
    <r>
      <rPr>
        <sz val="11"/>
        <color rgb="FFFF0000"/>
        <rFont val="Calibri"/>
        <family val="2"/>
        <charset val="204"/>
      </rPr>
      <t>14*14</t>
    </r>
    <r>
      <rPr>
        <sz val="11"/>
        <rFont val="Calibri"/>
        <family val="2"/>
        <charset val="204"/>
      </rPr>
      <t>см</t>
    </r>
  </si>
  <si>
    <r>
      <t xml:space="preserve">Кутник ліжка опорний чорний </t>
    </r>
    <r>
      <rPr>
        <sz val="11"/>
        <color rgb="FFFF0000"/>
        <rFont val="Calibri"/>
        <family val="2"/>
        <charset val="204"/>
      </rPr>
      <t>16*16</t>
    </r>
    <r>
      <rPr>
        <sz val="11"/>
        <rFont val="Calibri"/>
        <family val="2"/>
        <charset val="204"/>
      </rPr>
      <t>см</t>
    </r>
  </si>
  <si>
    <r>
      <t xml:space="preserve">Кутник ліжка опорний оцинкований </t>
    </r>
    <r>
      <rPr>
        <sz val="11"/>
        <color rgb="FFFF0000"/>
        <rFont val="Calibri"/>
        <family val="2"/>
        <charset val="204"/>
      </rPr>
      <t>16*16</t>
    </r>
    <r>
      <rPr>
        <sz val="11"/>
        <rFont val="Calibri"/>
        <family val="2"/>
        <charset val="204"/>
      </rPr>
      <t>см</t>
    </r>
  </si>
  <si>
    <r>
      <rPr>
        <sz val="11"/>
        <color rgb="FFFF0000"/>
        <rFont val="Calibri"/>
        <family val="2"/>
        <charset val="204"/>
      </rPr>
      <t>Демпфер</t>
    </r>
    <r>
      <rPr>
        <sz val="11"/>
        <rFont val="Calibri"/>
        <family val="2"/>
        <charset val="204"/>
      </rPr>
      <t xml:space="preserve"> гумовий, відбійник для металевого кутника</t>
    </r>
  </si>
  <si>
    <r>
      <rPr>
        <sz val="11"/>
        <color rgb="FFFF0000"/>
        <rFont val="Calibri"/>
        <family val="2"/>
        <charset val="204"/>
      </rPr>
      <t>Зачіп</t>
    </r>
    <r>
      <rPr>
        <sz val="11"/>
        <rFont val="Calibri"/>
        <family val="2"/>
        <charset val="204"/>
      </rPr>
      <t xml:space="preserve"> монтажний універсальний оцинкований</t>
    </r>
  </si>
  <si>
    <r>
      <rPr>
        <sz val="11"/>
        <rFont val="Calibri"/>
        <family val="2"/>
        <charset val="204"/>
      </rPr>
      <t xml:space="preserve">Механізм підйому матраца </t>
    </r>
    <r>
      <rPr>
        <sz val="11"/>
        <color rgb="FFFF0000"/>
        <rFont val="Calibri"/>
        <family val="2"/>
        <charset val="204"/>
      </rPr>
      <t>Samson</t>
    </r>
    <r>
      <rPr>
        <sz val="11"/>
        <rFont val="Calibri"/>
        <family val="2"/>
        <charset val="204"/>
      </rPr>
      <t xml:space="preserve"> (без амортиз), пара, (Укр)</t>
    </r>
  </si>
  <si>
    <r>
      <t xml:space="preserve">Газовий амортизатор </t>
    </r>
    <r>
      <rPr>
        <sz val="11"/>
        <color rgb="FFFF0000"/>
        <rFont val="Calibri"/>
        <family val="2"/>
        <charset val="204"/>
      </rPr>
      <t>L360мм</t>
    </r>
    <r>
      <rPr>
        <sz val="11"/>
        <rFont val="Calibri"/>
        <family val="2"/>
        <charset val="204"/>
      </rPr>
      <t xml:space="preserve"> (250, 1500, 1800N), шт, (Турц)</t>
    </r>
  </si>
  <si>
    <r>
      <rPr>
        <sz val="11"/>
        <color rgb="FFFF0000"/>
        <rFont val="Calibri"/>
        <family val="2"/>
        <charset val="204"/>
      </rPr>
      <t>Ремінь</t>
    </r>
    <r>
      <rPr>
        <sz val="11"/>
        <rFont val="Calibri"/>
        <family val="2"/>
        <charset val="204"/>
      </rPr>
      <t xml:space="preserve"> для підйому каркасу біла</t>
    </r>
  </si>
  <si>
    <r>
      <rPr>
        <sz val="11"/>
        <color rgb="FFFF0000"/>
        <rFont val="Calibri"/>
        <family val="2"/>
        <charset val="204"/>
      </rPr>
      <t>Ремінь</t>
    </r>
    <r>
      <rPr>
        <sz val="11"/>
        <rFont val="Calibri"/>
        <family val="2"/>
        <charset val="204"/>
      </rPr>
      <t xml:space="preserve"> для підйому каркасу чорна</t>
    </r>
  </si>
  <si>
    <r>
      <t xml:space="preserve">Обмежувач матрацу </t>
    </r>
    <r>
      <rPr>
        <sz val="11"/>
        <color rgb="FFFF0000"/>
        <rFont val="Calibri"/>
        <family val="2"/>
        <charset val="204"/>
      </rPr>
      <t>Блек</t>
    </r>
  </si>
  <si>
    <r>
      <t xml:space="preserve">Обмежувач матрацу </t>
    </r>
    <r>
      <rPr>
        <sz val="11"/>
        <color rgb="FFFF0000"/>
        <rFont val="Calibri"/>
        <family val="2"/>
        <charset val="204"/>
      </rPr>
      <t>Флеш хром 25мм, 30мм</t>
    </r>
  </si>
  <si>
    <r>
      <t xml:space="preserve">Обмежувач матрацу </t>
    </r>
    <r>
      <rPr>
        <sz val="11"/>
        <color rgb="FFFF0000"/>
        <rFont val="Calibri"/>
        <family val="2"/>
        <charset val="204"/>
      </rPr>
      <t>Флеш цинк 25мм, 30мм</t>
    </r>
  </si>
  <si>
    <r>
      <t xml:space="preserve">Обмежувач матрацу </t>
    </r>
    <r>
      <rPr>
        <sz val="11"/>
        <color rgb="FFFF0000"/>
        <rFont val="Calibri"/>
        <family val="2"/>
        <charset val="204"/>
      </rPr>
      <t>Твіст</t>
    </r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</si>
  <si>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>М45 Long</t>
    </r>
    <r>
      <rPr>
        <sz val="10"/>
        <rFont val="Calibri"/>
        <family val="2"/>
        <charset val="204"/>
      </rPr>
      <t xml:space="preserve"> (250-1800N), компл., (Укр+Турц)</t>
    </r>
    <r>
      <rPr>
        <sz val="10"/>
        <color rgb="FFFF0000"/>
        <rFont val="Calibri"/>
        <family val="2"/>
        <charset val="204"/>
      </rPr>
      <t>*</t>
    </r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</si>
  <si>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>М45 Титан</t>
    </r>
    <r>
      <rPr>
        <sz val="10"/>
        <rFont val="Calibri"/>
        <family val="2"/>
        <charset val="204"/>
      </rPr>
      <t xml:space="preserve"> (250-1800N), компл., (Укр-Турц)*</t>
    </r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</si>
  <si>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>М45 чорний</t>
    </r>
    <r>
      <rPr>
        <sz val="10"/>
        <rFont val="Calibri"/>
        <family val="2"/>
        <charset val="204"/>
      </rPr>
      <t xml:space="preserve"> (250-1800N), компл., (Укр-Турц)</t>
    </r>
    <r>
      <rPr>
        <sz val="10"/>
        <color rgb="FFFF0000"/>
        <rFont val="Calibri"/>
        <family val="2"/>
        <charset val="204"/>
      </rPr>
      <t>*</t>
    </r>
  </si>
  <si>
    <r>
      <t xml:space="preserve">Механізм підйому матраца </t>
    </r>
    <r>
      <rPr>
        <sz val="11"/>
        <color rgb="FFFF0000"/>
        <rFont val="Calibri"/>
        <family val="2"/>
        <charset val="204"/>
      </rPr>
      <t>Eksan</t>
    </r>
    <r>
      <rPr>
        <sz val="11"/>
        <rFont val="Calibri"/>
        <family val="2"/>
        <charset val="204"/>
      </rPr>
      <t xml:space="preserve"> (250-1800N), компл., (Турц)*</t>
    </r>
  </si>
  <si>
    <t>Обмежувач матрацу Флеш цинк 25мм</t>
  </si>
  <si>
    <t>Обмежувач матрацу Флеш цинк 30мм</t>
  </si>
  <si>
    <t>Обмежувач матрацу Флеш хром 25мм</t>
  </si>
  <si>
    <t>Обмежувач матрацу Флеш хром 30мм</t>
  </si>
  <si>
    <t>11301</t>
  </si>
  <si>
    <t>Накладна металева петля 40*90</t>
  </si>
  <si>
    <t>Механізм ліжка трансформера односп МТ10 без аморт</t>
  </si>
  <si>
    <r>
      <t xml:space="preserve">Механізм ліжка трансформера односп </t>
    </r>
    <r>
      <rPr>
        <sz val="10"/>
        <color rgb="FFFF0000"/>
        <rFont val="Calibri"/>
        <family val="2"/>
        <charset val="204"/>
      </rPr>
      <t>МТ10</t>
    </r>
    <r>
      <rPr>
        <sz val="10"/>
        <rFont val="Calibri"/>
        <family val="2"/>
        <charset val="204"/>
      </rPr>
      <t xml:space="preserve"> б/а пара,компл. (Укр)</t>
    </r>
  </si>
  <si>
    <t>Ремінь ліжка односпального 90см, пара</t>
  </si>
  <si>
    <t>0140</t>
  </si>
  <si>
    <t>0160</t>
  </si>
  <si>
    <t>0180</t>
  </si>
  <si>
    <t>К-ть</t>
  </si>
  <si>
    <t>Механізм підйому матраца М43 графіт з амортизатором 250N</t>
  </si>
  <si>
    <t>Механізм підйому матраца М43 графіт з амортизатором 350N</t>
  </si>
  <si>
    <t>Механізм підйому матраца М43 графіт з амортизатором 450N</t>
  </si>
  <si>
    <t>Механізм підйому матраца М43 графіт з амортизатором 750N</t>
  </si>
  <si>
    <t>Механізм підйому матраца М43 графіт з амортизатором 1000N</t>
  </si>
  <si>
    <t>Механізм підйому матраца М43 графіт з амортизатором 1200N</t>
  </si>
  <si>
    <t>Механізм підйому матраца М43 графіт з амортизатором 1500N</t>
  </si>
  <si>
    <t>0043250</t>
  </si>
  <si>
    <t>0043350</t>
  </si>
  <si>
    <t>0043450</t>
  </si>
  <si>
    <t>0043750</t>
  </si>
  <si>
    <t>00431000</t>
  </si>
  <si>
    <t>00431200</t>
  </si>
  <si>
    <t>00431500</t>
  </si>
  <si>
    <t>Механізм підйому матраца М43 білий з амортизатором 250N</t>
  </si>
  <si>
    <t>Механізм підйому матраца М43 білий з амортизатором 350N</t>
  </si>
  <si>
    <t>Механізм підйому матраца М43 білий з амортизатором 450N</t>
  </si>
  <si>
    <t>Механізм підйому матраца М43 білий з амортизатором 750N</t>
  </si>
  <si>
    <t>Механізм підйому матраца М43 білий з амортизатором 1000N</t>
  </si>
  <si>
    <t>Механізм підйому матраца М43 білий з амортизатором 1200N</t>
  </si>
  <si>
    <t>Механізм підйому матраца М43 білий з амортизатором 1500N</t>
  </si>
  <si>
    <t>00431250</t>
  </si>
  <si>
    <t>00431350</t>
  </si>
  <si>
    <t>00431450</t>
  </si>
  <si>
    <t>00431750</t>
  </si>
  <si>
    <t>004311000</t>
  </si>
  <si>
    <t>004311200</t>
  </si>
  <si>
    <t>004311500</t>
  </si>
  <si>
    <t>0046250</t>
  </si>
  <si>
    <t>0046350</t>
  </si>
  <si>
    <t>0046450</t>
  </si>
  <si>
    <t>0046750</t>
  </si>
  <si>
    <t>00461000</t>
  </si>
  <si>
    <t>00461200</t>
  </si>
  <si>
    <t>00461500</t>
  </si>
  <si>
    <t>00461800</t>
  </si>
  <si>
    <t>Механізм підйому матраца Eksan з амортизаром 250N</t>
  </si>
  <si>
    <t>Механізм підйому матраца Eksan з амортизаром 350N</t>
  </si>
  <si>
    <t>Механізм підйому матраца Eksan з амортизаром 450N</t>
  </si>
  <si>
    <t>Механізм підйому матраца Eksan з амортизаром 750N</t>
  </si>
  <si>
    <t>Механізм підйому матраца Eksan з амортизаром 1000N</t>
  </si>
  <si>
    <t>Механізм підйому матраца Eksan з амортизаром 1200N</t>
  </si>
  <si>
    <t>Механізм підйому матраца Eksan з амортизаром 1500N</t>
  </si>
  <si>
    <t>Механізм підйому матраца Eksan з амортизаром 1800N</t>
  </si>
  <si>
    <t>00461250</t>
  </si>
  <si>
    <t>00461350</t>
  </si>
  <si>
    <t>00461450</t>
  </si>
  <si>
    <t>00461750</t>
  </si>
  <si>
    <t>004611000</t>
  </si>
  <si>
    <t>004611200</t>
  </si>
  <si>
    <t>Механізм підйому матраца Gasan чорний з амортизаторами 250N</t>
  </si>
  <si>
    <t>Механізм підйому матраца Gasan чорний з амортизаторами 350N</t>
  </si>
  <si>
    <t>Механізм підйому матраца Gasan чорний з амортизаторами 450N</t>
  </si>
  <si>
    <t>Механізм підйому матраца Gasan чорний з амортизаторами 750N</t>
  </si>
  <si>
    <t>Механізм підйому матраца Gasan чорний з амортизаторами 1000N</t>
  </si>
  <si>
    <t>Механізм підйому матраца Gasan чорний з амортизаторами 1200N</t>
  </si>
  <si>
    <t>Механізм підйому матраца Gasan чорний з амортизаторами 1500N</t>
  </si>
  <si>
    <t>Механізм підйому матраца Gasan чорний з амортизаторами 1800N</t>
  </si>
  <si>
    <t>00462250</t>
  </si>
  <si>
    <t>00462350</t>
  </si>
  <si>
    <t>00462450</t>
  </si>
  <si>
    <t>00462750</t>
  </si>
  <si>
    <t>004621000</t>
  </si>
  <si>
    <t>004621200</t>
  </si>
  <si>
    <t>004621500</t>
  </si>
  <si>
    <t>004621800</t>
  </si>
  <si>
    <t>Механізм підйому матраца Gasan білий з амортизаторами 250N</t>
  </si>
  <si>
    <t>Механізм підйому матраца Gasan білий з амортизаторами 350N</t>
  </si>
  <si>
    <t>Механізм підйому матраца Gasan білий з амортизаторами 450N</t>
  </si>
  <si>
    <t>Механізм підйому матраца Gasan білий з амортизаторами 750N</t>
  </si>
  <si>
    <t>Механізм підйому матраца Gasan білий з амортизаторами 1000N</t>
  </si>
  <si>
    <t>Механізм підйому матраца Gasan білий з амортизаторами 1200N</t>
  </si>
  <si>
    <t>Механізм підйому матраца Gasan білий з амортизаторами 1500N</t>
  </si>
  <si>
    <t>Механізм підйому матраца Gasan білий з амортизаторами 1800N</t>
  </si>
  <si>
    <t>0045250</t>
  </si>
  <si>
    <t>0045350</t>
  </si>
  <si>
    <t>0045450</t>
  </si>
  <si>
    <t>0045750</t>
  </si>
  <si>
    <t>00451000</t>
  </si>
  <si>
    <t>00451200</t>
  </si>
  <si>
    <t>00451500</t>
  </si>
  <si>
    <t>00451800</t>
  </si>
  <si>
    <r>
      <t>Механізм підйому матраца</t>
    </r>
    <r>
      <rPr>
        <sz val="11"/>
        <color rgb="FFFF0000"/>
        <rFont val="Calibri"/>
        <family val="2"/>
        <charset val="204"/>
      </rPr>
      <t xml:space="preserve"> М45 чорний</t>
    </r>
    <r>
      <rPr>
        <sz val="11"/>
        <rFont val="Calibri"/>
        <family val="2"/>
        <charset val="204"/>
      </rPr>
      <t xml:space="preserve"> (без амортизаторів)</t>
    </r>
  </si>
  <si>
    <t>Механізм підйому матраца М45 чорний з амортизатором 250N</t>
  </si>
  <si>
    <t>Механізм підйому матраца М45 чорний з амортизатором 350N</t>
  </si>
  <si>
    <t>Механізм підйому матраца М45 чорний з амортизатором 450N</t>
  </si>
  <si>
    <t>Механізм підйому матраца М45 чорний з амортизатором 750N</t>
  </si>
  <si>
    <t>Механізм підйому матраца М45 чорний з амортизатором 1000N</t>
  </si>
  <si>
    <t>Механізм підйому матраца М45 чорний з амортизатором 1200N</t>
  </si>
  <si>
    <t>Механізм підйому матраца М45 чорний з амортизатором 1500N</t>
  </si>
  <si>
    <t>Механізм підйому матраца М45 чорний з амортизатором 1800N</t>
  </si>
  <si>
    <t>00452250</t>
  </si>
  <si>
    <t>00452350</t>
  </si>
  <si>
    <t>00452450</t>
  </si>
  <si>
    <t>00452750</t>
  </si>
  <si>
    <t>004521000</t>
  </si>
  <si>
    <t>004521200</t>
  </si>
  <si>
    <t>004521500</t>
  </si>
  <si>
    <t>004521800</t>
  </si>
  <si>
    <t>Механізм підйому матраца М45 Титан з амортизатором 250N</t>
  </si>
  <si>
    <t>Механізм підйому матраца М45 Титан з амортизатором 350N</t>
  </si>
  <si>
    <t>Механізм підйому матраца М45 Титан з амортизатором 450N</t>
  </si>
  <si>
    <t>Механізм підйому матраца М45 Титан з амортизатором 750N</t>
  </si>
  <si>
    <t>Механізм підйому матраца М45 Титан з амортизатором 1000N</t>
  </si>
  <si>
    <t>Механізм підйому матраца М45 Титан з амортизатором 1200N</t>
  </si>
  <si>
    <t>Механізм підйому матраца М45 Титан з амортизатором 1500N</t>
  </si>
  <si>
    <t>Механізм підйому матраца М45 Титан з амортизатором 1800N</t>
  </si>
  <si>
    <t>00451250</t>
  </si>
  <si>
    <t>00451350</t>
  </si>
  <si>
    <t>00451450</t>
  </si>
  <si>
    <t>00451750</t>
  </si>
  <si>
    <t>004511000</t>
  </si>
  <si>
    <t>004511200</t>
  </si>
  <si>
    <t>004511500</t>
  </si>
  <si>
    <t>004511800</t>
  </si>
  <si>
    <t>Механізм підйому матраца М45 Long з амортизатором 250N</t>
  </si>
  <si>
    <t>Механізм підйому матраца М45 Long з амортизатором 350N</t>
  </si>
  <si>
    <t>Механізм підйому матраца М45 Long з амортизатором 450N</t>
  </si>
  <si>
    <t>Механізм підйому матраца М45 Long з амортизатором 750N</t>
  </si>
  <si>
    <t>Механізм підйому матраца М45 Long з амортизатором 1000N</t>
  </si>
  <si>
    <t>Механізм підйому матраца М45 Long з амортизатором 1200N</t>
  </si>
  <si>
    <t>Механізм підйому матраца М45 Long з амортизатором 1500N</t>
  </si>
  <si>
    <t>Механізм підйому матраца М45 Long з амортизатором 1800N</t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</si>
  <si>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>М43 білий</t>
    </r>
    <r>
      <rPr>
        <sz val="10"/>
        <rFont val="Calibri"/>
        <family val="2"/>
        <charset val="204"/>
      </rPr>
      <t xml:space="preserve"> (без амортизаторів), пара, (Укр)</t>
    </r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</si>
  <si>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>Gasan білий</t>
    </r>
    <r>
      <rPr>
        <sz val="10"/>
        <rFont val="Calibri"/>
        <family val="2"/>
        <charset val="204"/>
      </rPr>
      <t xml:space="preserve"> (без амортиз), пара, (Турц)</t>
    </r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</si>
  <si>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>Himars титан</t>
    </r>
    <r>
      <rPr>
        <sz val="10"/>
        <rFont val="Calibri"/>
        <family val="2"/>
        <charset val="204"/>
      </rPr>
      <t xml:space="preserve"> (без амортиз), пара, (Укр)</t>
    </r>
  </si>
  <si>
    <t>0047</t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</si>
  <si>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>Himars титан</t>
    </r>
    <r>
      <rPr>
        <sz val="10"/>
        <color theme="1"/>
        <rFont val="Calibri"/>
        <family val="2"/>
        <charset val="204"/>
      </rPr>
      <t xml:space="preserve"> (150-1500N), компл., (Укр+Турц)</t>
    </r>
  </si>
  <si>
    <t>Механізм підйому матраца Himars чорний з амортизатором 250N</t>
  </si>
  <si>
    <t>Механізм підйому матраца Himars чорний з амортизатором 500N</t>
  </si>
  <si>
    <t>Механізм підйому матраца Himars чорний з амортизатором 600N</t>
  </si>
  <si>
    <t>Механізм підйому матраца Himars чорний з амортизатором 800N</t>
  </si>
  <si>
    <t>Механізм підйому матраца Himars чорний з амортизатором 1000N</t>
  </si>
  <si>
    <t>Механізм підйому матраца Himars чорний з амортизатором 1200N</t>
  </si>
  <si>
    <t>Механізм підйому матраца Himars чорний з амортизатором 1500N</t>
  </si>
  <si>
    <r>
      <t xml:space="preserve">Скотч пакувальний </t>
    </r>
    <r>
      <rPr>
        <sz val="11"/>
        <color rgb="FFFF0000"/>
        <rFont val="Calibri"/>
        <family val="2"/>
        <charset val="204"/>
      </rPr>
      <t>240м</t>
    </r>
    <r>
      <rPr>
        <sz val="11"/>
        <rFont val="Calibri"/>
        <family val="2"/>
        <charset val="204"/>
      </rPr>
      <t xml:space="preserve"> 45мм 40мкм</t>
    </r>
  </si>
  <si>
    <r>
      <t xml:space="preserve">Скотч пакувальний </t>
    </r>
    <r>
      <rPr>
        <sz val="11"/>
        <color rgb="FFFF0000"/>
        <rFont val="Calibri"/>
        <family val="2"/>
        <charset val="204"/>
      </rPr>
      <t>300м</t>
    </r>
    <r>
      <rPr>
        <sz val="11"/>
        <rFont val="Calibri"/>
        <family val="2"/>
        <charset val="204"/>
      </rPr>
      <t xml:space="preserve"> 45мм 40мкм</t>
    </r>
  </si>
  <si>
    <t>Механізм підйому матраца Himars титан з амортизатором 250N</t>
  </si>
  <si>
    <t>Механізм підйому матраца Himars титан з амортизатором 500N</t>
  </si>
  <si>
    <t>Механізм підйому матраца Himars титан з амортизатором 600N</t>
  </si>
  <si>
    <t>Механізм підйому матраца Himars титан з амортизатором 800N</t>
  </si>
  <si>
    <t>Механізм підйому матраца Himars титан з амортизатором 1000N</t>
  </si>
  <si>
    <t>Механізм підйому матраца Himars титан з амортизатором 1200N</t>
  </si>
  <si>
    <t>Механізм підйому матраца Himars титан з амортизатором 1500N</t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</si>
  <si>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>Gasan білий</t>
    </r>
    <r>
      <rPr>
        <sz val="10"/>
        <rFont val="Calibri"/>
        <family val="2"/>
        <charset val="204"/>
      </rPr>
      <t xml:space="preserve"> (250-1800N), компл., (Турц)*</t>
    </r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</si>
  <si>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>М43 білий</t>
    </r>
    <r>
      <rPr>
        <sz val="10"/>
        <rFont val="Calibri"/>
        <family val="2"/>
        <charset val="204"/>
      </rPr>
      <t xml:space="preserve"> (250-1500N), компл., (Укр+Турц)*</t>
    </r>
  </si>
  <si>
    <t>Механізм підйому матраца Samson з амортизатором 150N</t>
  </si>
  <si>
    <t>Механізм підйому матраца Samson з амортизатором 250N</t>
  </si>
  <si>
    <t>Механізм підйому матраца Samson з амортизатором 500N</t>
  </si>
  <si>
    <t>Механізм підйому матраца Samson з амортизатором 600N</t>
  </si>
  <si>
    <t>Механізм підйому матраца Samson з амортизатором 800N</t>
  </si>
  <si>
    <t>Механізм підйому матраца Samson з амортизатором 1200N</t>
  </si>
  <si>
    <t>Механізм підйому матраца Samson з амортизатором 1000N</t>
  </si>
  <si>
    <t>Механізм підйому матраца Samson з амортизатором 1500N</t>
  </si>
  <si>
    <t>0048150</t>
  </si>
  <si>
    <t>0048250</t>
  </si>
  <si>
    <t>0048500</t>
  </si>
  <si>
    <t>0048600</t>
  </si>
  <si>
    <t>0048800</t>
  </si>
  <si>
    <t>00481000</t>
  </si>
  <si>
    <t>00481200</t>
  </si>
  <si>
    <t>00481500</t>
  </si>
  <si>
    <t>Механізм ліжка трансформера односп МТ10 з амортизатором 250N</t>
  </si>
  <si>
    <t>Механізм ліжка трансформера односп МТ10 з амортизатором 350N</t>
  </si>
  <si>
    <t>Механізм ліжка трансформера односп МТ10 з амортизатором 450N</t>
  </si>
  <si>
    <t>Механізм ліжка трансформера односп МТ10 з амортизатором 750N</t>
  </si>
  <si>
    <t>Механізм ліжка трансформера односп МТ10 з амортизатором 1000N</t>
  </si>
  <si>
    <t>Механізм ліжка трансформера односп МТ10 з амортизатором 1200N</t>
  </si>
  <si>
    <t>Механізм ліжка трансформера односп МТ10 з амортизатором 15000N</t>
  </si>
  <si>
    <t>Механізм ліжка трансформера односп МТ10 з амортизатором 18000N</t>
  </si>
  <si>
    <t>0010250</t>
  </si>
  <si>
    <t>0010350</t>
  </si>
  <si>
    <t>0010450</t>
  </si>
  <si>
    <t>0010750</t>
  </si>
  <si>
    <t>00101000</t>
  </si>
  <si>
    <t>00101200</t>
  </si>
  <si>
    <t>00101500</t>
  </si>
  <si>
    <t>00101800</t>
  </si>
  <si>
    <t>00101</t>
  </si>
  <si>
    <t>00121</t>
  </si>
  <si>
    <t>Комплект газового амортизатор 285-300мм з кріпленнями М8, 250N</t>
  </si>
  <si>
    <t>Комплект газового амортизатор 285-300мм з кріпленнями М8, 500N</t>
  </si>
  <si>
    <t>Комплект газового амортизатор 285-300мм з кріпленнями М8, 750N</t>
  </si>
  <si>
    <t>Комплект газового амортизатор 285-300мм з кріпленнями М8, 1000N</t>
  </si>
  <si>
    <t>Комплект газового амортизатор 285-300мм з кріпленнями М8, 1200N</t>
  </si>
  <si>
    <t>Комплект газового амортизатор 285-300мм з кріпленнями М8, 1500N</t>
  </si>
  <si>
    <t>285250008</t>
  </si>
  <si>
    <t>285500008</t>
  </si>
  <si>
    <t>285750008</t>
  </si>
  <si>
    <t>2851000008</t>
  </si>
  <si>
    <t>2851200008</t>
  </si>
  <si>
    <t>2851500008</t>
  </si>
  <si>
    <t>Комплект газового амортизатор 365-380мм з кріпленнями М8, 250N</t>
  </si>
  <si>
    <t>Комплект газового амортизатор 365-380мм з кріпленнями М8, 350N</t>
  </si>
  <si>
    <t>Комплект газового амортизатор 365-380мм з кріпленнями М8, 450N</t>
  </si>
  <si>
    <t>Комплект газового амортизатор 365-380мм з кріпленнями М8, 750N</t>
  </si>
  <si>
    <t>Комплект газового амортизатор 365-380мм з кріпленнями М8, 1000N</t>
  </si>
  <si>
    <t>Комплект газового амортизатор 365-380мм з кріпленнями М8, 1200N</t>
  </si>
  <si>
    <t>Комплект газового амортизатор 365-380мм з кріпленнями М8, 1500N</t>
  </si>
  <si>
    <t>Комплект газового амортизатор 365-380мм з кріпленнями М8, 1800N</t>
  </si>
  <si>
    <t>365250008</t>
  </si>
  <si>
    <t>365350008</t>
  </si>
  <si>
    <t>365450008</t>
  </si>
  <si>
    <t>365750008</t>
  </si>
  <si>
    <t>3651000008</t>
  </si>
  <si>
    <t>3651200008</t>
  </si>
  <si>
    <t>3651500008</t>
  </si>
  <si>
    <t>3651800008</t>
  </si>
  <si>
    <t>405250008</t>
  </si>
  <si>
    <t>405500008</t>
  </si>
  <si>
    <t>405600008</t>
  </si>
  <si>
    <t>405800008</t>
  </si>
  <si>
    <t>4051000008</t>
  </si>
  <si>
    <t>4051200008</t>
  </si>
  <si>
    <t>4051500008</t>
  </si>
  <si>
    <t>Комплект газового амортизатор 405-420мм з кріпленнями М8, 250N</t>
  </si>
  <si>
    <t>Комплект газового амортизатор 405-420мм з кріпленнями М8, 500N</t>
  </si>
  <si>
    <t>Комплект газового амортизатор 405-420мм з кріпленнями М8, 600N</t>
  </si>
  <si>
    <t>Комплект газового амортизатор 405-420мм з кріпленнями М8, 800N</t>
  </si>
  <si>
    <t>Комплект газового амортизатор 405-420мм з кріпленнями М8, 1000N</t>
  </si>
  <si>
    <t>Комплект газового амортизатор 405-420мм з кріпленнями М8, 1200N</t>
  </si>
  <si>
    <t>Комплект газового амортизатор 405-420мм з кріпленнями М8, 1500N</t>
  </si>
  <si>
    <t>585150008</t>
  </si>
  <si>
    <t>585250008</t>
  </si>
  <si>
    <t>585500008</t>
  </si>
  <si>
    <t>585600008</t>
  </si>
  <si>
    <t>585800008</t>
  </si>
  <si>
    <t>5851000008</t>
  </si>
  <si>
    <t>5851200008</t>
  </si>
  <si>
    <t>5851500008</t>
  </si>
  <si>
    <t>Комплект газового амортизатор 585-600мм з кріпленнями М8, 150N</t>
  </si>
  <si>
    <t>Комплект газового амортизатор 585-600мм з кріпленнями М8, 250N</t>
  </si>
  <si>
    <t>Комплект газового амортизатор 585-600мм з кріпленнями М8, 500N</t>
  </si>
  <si>
    <t>Комплект газового амортизатор 585-600мм з кріпленнями М8, 600N</t>
  </si>
  <si>
    <t>Комплект газового амортизатор 585-600мм з кріпленнями М8, 800N</t>
  </si>
  <si>
    <t>Комплект газового амортизатор 585-600мм з кріпленнями М8, 1000N</t>
  </si>
  <si>
    <t>Комплект газового амортизатор 585-600мм з кріпленнями М8, 1200N</t>
  </si>
  <si>
    <t>Комплект газового амортизатор 585-600мм з кріпленнями М8, 1500N</t>
  </si>
  <si>
    <t>Механізм підйому матраца Фокстер (без амортизаторів)</t>
  </si>
  <si>
    <t>0047250</t>
  </si>
  <si>
    <t>0047350</t>
  </si>
  <si>
    <t>0047450</t>
  </si>
  <si>
    <t>0047750</t>
  </si>
  <si>
    <t>00471000</t>
  </si>
  <si>
    <t>00471200</t>
  </si>
  <si>
    <t>00471500</t>
  </si>
  <si>
    <t>00471800</t>
  </si>
  <si>
    <t>Механізм підйому матраца Фокстер з амортизатором 250N</t>
  </si>
  <si>
    <t>Механізм підйому матраца Фокстер з амортизатором 350N</t>
  </si>
  <si>
    <t>Механізм підйому матраца Фокстер з амортизатором 450N</t>
  </si>
  <si>
    <t>Механізм підйому матраца Фокстер з амортизатором 750N</t>
  </si>
  <si>
    <t>Механізм підйому матраца Фокстер з амортизатором 1000N</t>
  </si>
  <si>
    <t>Механізм підйому матраца Фокстер з амортизатором 1200N</t>
  </si>
  <si>
    <t>Механізм підйому матраца Фокстер з амортизатором 1500N</t>
  </si>
  <si>
    <t>Механізм підйому матраца Фокстер з амортизатором 1800N</t>
  </si>
  <si>
    <t>0025/0030</t>
  </si>
  <si>
    <t>00251/00301</t>
  </si>
  <si>
    <t>004611500</t>
  </si>
  <si>
    <t>004611800</t>
  </si>
  <si>
    <t>Ремінь ліжка двоспального 140см, пара</t>
  </si>
  <si>
    <t>Ремінь ліжка двоспального 160см, пара</t>
  </si>
  <si>
    <t>Ремінь ліжка двоспального 180см, пара</t>
  </si>
  <si>
    <t>Ціна роздріб</t>
  </si>
  <si>
    <t>Епіцентр</t>
  </si>
  <si>
    <t>01000б</t>
  </si>
  <si>
    <t>01000ч</t>
  </si>
  <si>
    <t>0044250</t>
  </si>
  <si>
    <t>0044500</t>
  </si>
  <si>
    <t>0044600</t>
  </si>
  <si>
    <t>0044800</t>
  </si>
  <si>
    <t>00441000</t>
  </si>
  <si>
    <t>00441200</t>
  </si>
  <si>
    <t>00441500</t>
  </si>
  <si>
    <t>00442250</t>
  </si>
  <si>
    <t>00442500</t>
  </si>
  <si>
    <t>00442600</t>
  </si>
  <si>
    <t>00442800</t>
  </si>
  <si>
    <t>004421000</t>
  </si>
  <si>
    <t>004421200</t>
  </si>
  <si>
    <t>004421500</t>
  </si>
  <si>
    <t>Механізм дивану Тік Так 495мм з синхронізатором</t>
  </si>
  <si>
    <t>Механізм дивану Тік Так 600мм з синхронізатором</t>
  </si>
  <si>
    <t>0120</t>
  </si>
  <si>
    <t>Ремінь ліжка двоспального 120см, пара</t>
  </si>
  <si>
    <t>1641</t>
  </si>
  <si>
    <t>1642</t>
  </si>
  <si>
    <r>
      <t xml:space="preserve">Механізм для відкидного столу трансформера </t>
    </r>
    <r>
      <rPr>
        <sz val="11"/>
        <color rgb="FFFF0000"/>
        <rFont val="Calibri"/>
        <family val="2"/>
        <charset val="204"/>
      </rPr>
      <t>"Рембо"білий</t>
    </r>
    <r>
      <rPr>
        <sz val="11"/>
        <rFont val="Calibri"/>
        <family val="2"/>
        <charset val="204"/>
      </rPr>
      <t xml:space="preserve"> (Укр)</t>
    </r>
  </si>
  <si>
    <t>0040К</t>
  </si>
  <si>
    <t>13513525Д</t>
  </si>
  <si>
    <t>14014025Д</t>
  </si>
  <si>
    <t>Кутник ліжка опорний сірий 13,5*13,5см з демферами</t>
  </si>
  <si>
    <t>Кутник ліжка опорний сірий 14*14см з демпферами</t>
  </si>
  <si>
    <t>00102</t>
  </si>
  <si>
    <t>Пром ID</t>
  </si>
  <si>
    <t>Збіг кодів з АБ</t>
  </si>
  <si>
    <t>+</t>
  </si>
  <si>
    <t>Готово!!!</t>
  </si>
  <si>
    <t>Немає на сайті</t>
  </si>
  <si>
    <t>60001</t>
  </si>
  <si>
    <t>49501</t>
  </si>
  <si>
    <t>11302</t>
  </si>
  <si>
    <t>11305</t>
  </si>
  <si>
    <t>Накладна металева петля 40*180</t>
  </si>
  <si>
    <t>Накладна металева петля 50*195</t>
  </si>
  <si>
    <t>Накладна металева петля 50*146</t>
  </si>
  <si>
    <r>
      <t xml:space="preserve">Механізм підйому матраца </t>
    </r>
    <r>
      <rPr>
        <sz val="11"/>
        <color rgb="FFFF0000"/>
        <rFont val="Calibri"/>
        <family val="2"/>
        <charset val="204"/>
      </rPr>
      <t>М45 Титан</t>
    </r>
    <r>
      <rPr>
        <sz val="11"/>
        <rFont val="Calibri"/>
        <family val="2"/>
        <charset val="204"/>
      </rPr>
      <t xml:space="preserve"> (без амортизаторів)</t>
    </r>
  </si>
  <si>
    <r>
      <t xml:space="preserve">Механізм підйому матраца </t>
    </r>
    <r>
      <rPr>
        <sz val="11"/>
        <color rgb="FFFF0000"/>
        <rFont val="Calibri"/>
        <family val="2"/>
        <charset val="204"/>
      </rPr>
      <t>Фокстер</t>
    </r>
    <r>
      <rPr>
        <sz val="11"/>
        <rFont val="Calibri"/>
        <family val="2"/>
        <charset val="204"/>
      </rPr>
      <t xml:space="preserve"> (без амортизаторів)</t>
    </r>
  </si>
  <si>
    <r>
      <t xml:space="preserve">Механізм підйому матраца </t>
    </r>
    <r>
      <rPr>
        <sz val="10"/>
        <color rgb="FFFF0000"/>
        <rFont val="Calibri"/>
        <family val="2"/>
        <charset val="204"/>
      </rPr>
      <t>М45 Long</t>
    </r>
    <r>
      <rPr>
        <sz val="10"/>
        <rFont val="Calibri"/>
        <family val="2"/>
        <charset val="204"/>
      </rPr>
      <t xml:space="preserve"> (без амортизаторів), пара, (Укр)</t>
    </r>
  </si>
  <si>
    <t>ТЕ45</t>
  </si>
  <si>
    <t>ТЕ45Б</t>
  </si>
  <si>
    <t>Механізм для відкидного столу трансформера "Рембо"чорний (Укр)</t>
  </si>
  <si>
    <r>
      <rPr>
        <sz val="11"/>
        <color rgb="FFFF0000"/>
        <rFont val="Calibri"/>
        <family val="2"/>
        <charset val="204"/>
        <scheme val="minor"/>
      </rPr>
      <t>Комплект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rgb="FFFF0000"/>
        <rFont val="Calibri"/>
        <family val="2"/>
        <charset val="204"/>
        <scheme val="minor"/>
      </rPr>
      <t>коліс</t>
    </r>
    <r>
      <rPr>
        <sz val="11"/>
        <color theme="1"/>
        <rFont val="Calibri"/>
        <family val="2"/>
        <charset val="204"/>
        <scheme val="minor"/>
      </rPr>
      <t xml:space="preserve"> для стола трансформера Сігма  (4шт.)</t>
    </r>
  </si>
  <si>
    <t>Механізм для відкидного столу трансформера "Рембо"сірий (Укр)</t>
  </si>
  <si>
    <t>Колесо зі стопором d40мм М8, шт.</t>
  </si>
  <si>
    <t>Механізм підйому матраца Gasan чорний (без амортиз), пара, (Турц)</t>
  </si>
  <si>
    <r>
      <t xml:space="preserve">Механізм підйому матраца </t>
    </r>
    <r>
      <rPr>
        <sz val="11"/>
        <color rgb="FFFF0000"/>
        <rFont val="Calibri"/>
        <family val="2"/>
        <charset val="204"/>
        <scheme val="minor"/>
      </rPr>
      <t>Gasan чорний</t>
    </r>
    <r>
      <rPr>
        <sz val="11"/>
        <color theme="1"/>
        <rFont val="Calibri"/>
        <family val="2"/>
        <charset val="204"/>
        <scheme val="minor"/>
      </rPr>
      <t xml:space="preserve"> (250-1800N), компл., (Турц)*</t>
    </r>
  </si>
  <si>
    <t>30шт</t>
  </si>
  <si>
    <t>30пар</t>
  </si>
  <si>
    <t>15.10.2026р.</t>
  </si>
  <si>
    <t>1086</t>
  </si>
  <si>
    <t>='Прайс гривня'!B63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</si>
</sst>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u/>
      <sz val="9.35"/>
      <color theme="10"/>
      <name val="Calibri"/>
      <family val="2"/>
      <charset val="204"/>
    </font>
    <font>
      <b/>
      <sz val="13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2"/>
      <color theme="1"/>
      <name val="Baskerville Old Face"/>
      <family val="1"/>
    </font>
    <font>
      <b/>
      <sz val="14"/>
      <color rgb="FFFF0000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</font>
    <font>
      <sz val="1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4"/>
      <name val="Baskerville Old Face"/>
      <family val="1"/>
    </font>
    <font>
      <sz val="10"/>
      <name val="Calibri"/>
      <family val="2"/>
      <charset val="204"/>
    </font>
    <font>
      <u/>
      <sz val="12"/>
      <color theme="10"/>
      <name val="Calibri"/>
      <family val="2"/>
      <charset val="204"/>
    </font>
    <font>
      <sz val="12"/>
      <color rgb="FFFF0000"/>
      <name val="Calibri"/>
      <family val="2"/>
      <charset val="204"/>
      <scheme val="minor"/>
    </font>
    <font>
      <sz val="10"/>
      <color theme="2" tint="-0.89999084444715716"/>
      <name val="Calibri"/>
      <family val="2"/>
      <charset val="204"/>
    </font>
    <font>
      <sz val="9.35"/>
      <name val="Calibri"/>
      <family val="2"/>
      <charset val="204"/>
    </font>
    <font>
      <sz val="10"/>
      <color rgb="FFFF0000"/>
      <name val="Calibri"/>
      <family val="2"/>
      <charset val="204"/>
    </font>
    <font>
      <sz val="9.35"/>
      <color rgb="FFFF0000"/>
      <name val="Calibri"/>
      <family val="2"/>
      <charset val="204"/>
    </font>
    <font>
      <u/>
      <sz val="18"/>
      <color theme="10"/>
      <name val="Calibri"/>
      <family val="2"/>
      <charset val="204"/>
    </font>
    <font>
      <sz val="11"/>
      <color rgb="FFFF000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rgb="FFFF0000"/>
      <name val="Calibri"/>
      <family val="2"/>
      <charset val="204"/>
      <scheme val="minor"/>
    </font>
    <font>
      <sz val="15"/>
      <name val="Baskerville Old Face"/>
      <family val="1"/>
    </font>
    <font>
      <sz val="10"/>
      <color theme="10"/>
      <name val="Calibri"/>
      <family val="2"/>
      <charset val="204"/>
    </font>
    <font>
      <b/>
      <sz val="9"/>
      <color indexed="8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theme="5" tint="-0.249977111117893"/>
      <name val="Calibri"/>
      <family val="2"/>
      <charset val="204"/>
      <scheme val="minor"/>
    </font>
    <font>
      <sz val="11"/>
      <color theme="5" tint="-0.249977111117893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 style="thin">
        <color indexed="64"/>
      </top>
      <bottom style="thin">
        <color indexed="64"/>
      </bottom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/>
      <diagonal/>
    </border>
    <border>
      <left style="double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/>
      <top style="thin">
        <color indexed="64"/>
      </top>
      <bottom style="double">
        <color rgb="FFFF0000"/>
      </bottom>
      <diagonal/>
    </border>
    <border>
      <left/>
      <right style="thin">
        <color indexed="64"/>
      </right>
      <top style="thin">
        <color indexed="64"/>
      </top>
      <bottom style="double">
        <color rgb="FFFF0000"/>
      </bottom>
      <diagonal/>
    </border>
    <border>
      <left/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FF0000"/>
      </top>
      <bottom style="thin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 style="double">
        <color rgb="FFFF0000"/>
      </right>
      <top style="thin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FF0000"/>
      </right>
      <top/>
      <bottom/>
      <diagonal/>
    </border>
    <border>
      <left/>
      <right style="thin">
        <color indexed="64"/>
      </right>
      <top style="double">
        <color rgb="FFFF0000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double">
        <color rgb="FFFF0000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double">
        <color rgb="FFFF0000"/>
      </right>
      <top/>
      <bottom style="thin">
        <color theme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/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 style="thin">
        <color rgb="FFC00000"/>
      </top>
      <bottom/>
      <diagonal/>
    </border>
    <border>
      <left style="double">
        <color rgb="FFC00000"/>
      </left>
      <right style="thin">
        <color indexed="64"/>
      </right>
      <top style="thin">
        <color rgb="FFC00000"/>
      </top>
      <bottom style="thin">
        <color indexed="64"/>
      </bottom>
      <diagonal/>
    </border>
    <border>
      <left style="double">
        <color rgb="FFC00000"/>
      </left>
      <right style="thin">
        <color indexed="64"/>
      </right>
      <top style="thin">
        <color theme="1"/>
      </top>
      <bottom/>
      <diagonal/>
    </border>
    <border>
      <left style="double">
        <color rgb="FFC00000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double">
        <color rgb="FFC00000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5" fillId="0" borderId="3" xfId="0" applyFont="1" applyBorder="1"/>
    <xf numFmtId="0" fontId="0" fillId="0" borderId="1" xfId="0" applyBorder="1"/>
    <xf numFmtId="0" fontId="5" fillId="0" borderId="11" xfId="0" applyFont="1" applyBorder="1"/>
    <xf numFmtId="0" fontId="0" fillId="0" borderId="8" xfId="0" applyBorder="1"/>
    <xf numFmtId="0" fontId="10" fillId="0" borderId="0" xfId="0" applyFont="1"/>
    <xf numFmtId="0" fontId="11" fillId="0" borderId="13" xfId="0" applyFont="1" applyBorder="1"/>
    <xf numFmtId="0" fontId="0" fillId="0" borderId="14" xfId="0" applyBorder="1"/>
    <xf numFmtId="0" fontId="8" fillId="0" borderId="8" xfId="0" applyFont="1" applyBorder="1"/>
    <xf numFmtId="1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164" fontId="0" fillId="0" borderId="0" xfId="0" applyNumberFormat="1"/>
    <xf numFmtId="0" fontId="19" fillId="0" borderId="2" xfId="0" applyFont="1" applyBorder="1" applyAlignment="1">
      <alignment horizontal="right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15" xfId="0" applyBorder="1"/>
    <xf numFmtId="0" fontId="0" fillId="0" borderId="16" xfId="0" applyBorder="1"/>
    <xf numFmtId="0" fontId="1" fillId="0" borderId="17" xfId="0" applyFont="1" applyBorder="1"/>
    <xf numFmtId="0" fontId="17" fillId="0" borderId="17" xfId="1" applyFont="1" applyBorder="1" applyAlignment="1" applyProtection="1"/>
    <xf numFmtId="0" fontId="17" fillId="0" borderId="16" xfId="1" applyFont="1" applyBorder="1" applyAlignment="1" applyProtection="1"/>
    <xf numFmtId="0" fontId="17" fillId="0" borderId="17" xfId="1" applyFont="1" applyFill="1" applyBorder="1" applyAlignment="1" applyProtection="1"/>
    <xf numFmtId="0" fontId="20" fillId="0" borderId="17" xfId="1" applyFont="1" applyBorder="1" applyAlignment="1" applyProtection="1"/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16" xfId="1" applyFont="1" applyFill="1" applyBorder="1" applyAlignment="1" applyProtection="1"/>
    <xf numFmtId="0" fontId="20" fillId="0" borderId="17" xfId="1" applyFont="1" applyFill="1" applyBorder="1" applyAlignment="1" applyProtection="1"/>
    <xf numFmtId="0" fontId="21" fillId="0" borderId="17" xfId="1" applyFont="1" applyBorder="1" applyAlignment="1" applyProtection="1"/>
    <xf numFmtId="0" fontId="21" fillId="0" borderId="16" xfId="1" applyFont="1" applyBorder="1" applyAlignment="1" applyProtection="1"/>
    <xf numFmtId="0" fontId="0" fillId="4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7" xfId="0" applyFill="1" applyBorder="1" applyAlignment="1">
      <alignment horizontal="left"/>
    </xf>
    <xf numFmtId="0" fontId="0" fillId="4" borderId="1" xfId="0" applyFill="1" applyBorder="1"/>
    <xf numFmtId="0" fontId="26" fillId="0" borderId="0" xfId="0" applyFont="1" applyAlignment="1">
      <alignment horizontal="center"/>
    </xf>
    <xf numFmtId="1" fontId="7" fillId="4" borderId="1" xfId="0" applyNumberFormat="1" applyFont="1" applyFill="1" applyBorder="1" applyAlignment="1">
      <alignment horizontal="center"/>
    </xf>
    <xf numFmtId="1" fontId="8" fillId="4" borderId="2" xfId="0" applyNumberFormat="1" applyFont="1" applyFill="1" applyBorder="1" applyAlignment="1">
      <alignment horizontal="right"/>
    </xf>
    <xf numFmtId="0" fontId="3" fillId="4" borderId="3" xfId="0" applyFont="1" applyFill="1" applyBorder="1"/>
    <xf numFmtId="0" fontId="3" fillId="4" borderId="11" xfId="0" applyFont="1" applyFill="1" applyBorder="1"/>
    <xf numFmtId="0" fontId="7" fillId="4" borderId="1" xfId="0" applyFont="1" applyFill="1" applyBorder="1" applyAlignment="1">
      <alignment horizontal="center"/>
    </xf>
    <xf numFmtId="164" fontId="8" fillId="4" borderId="2" xfId="0" applyNumberFormat="1" applyFont="1" applyFill="1" applyBorder="1" applyAlignment="1">
      <alignment horizontal="right"/>
    </xf>
    <xf numFmtId="2" fontId="8" fillId="4" borderId="2" xfId="0" applyNumberFormat="1" applyFont="1" applyFill="1" applyBorder="1" applyAlignment="1">
      <alignment horizontal="right"/>
    </xf>
    <xf numFmtId="0" fontId="17" fillId="4" borderId="17" xfId="1" applyFont="1" applyFill="1" applyBorder="1" applyAlignment="1" applyProtection="1"/>
    <xf numFmtId="1" fontId="15" fillId="4" borderId="2" xfId="0" applyNumberFormat="1" applyFont="1" applyFill="1" applyBorder="1" applyAlignment="1">
      <alignment horizontal="right"/>
    </xf>
    <xf numFmtId="0" fontId="3" fillId="4" borderId="4" xfId="0" applyFont="1" applyFill="1" applyBorder="1"/>
    <xf numFmtId="2" fontId="7" fillId="4" borderId="1" xfId="0" applyNumberFormat="1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164" fontId="15" fillId="4" borderId="2" xfId="0" applyNumberFormat="1" applyFont="1" applyFill="1" applyBorder="1" applyAlignment="1">
      <alignment horizontal="right"/>
    </xf>
    <xf numFmtId="0" fontId="21" fillId="0" borderId="16" xfId="1" applyFont="1" applyFill="1" applyBorder="1" applyAlignment="1" applyProtection="1"/>
    <xf numFmtId="1" fontId="8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11" xfId="0" applyFont="1" applyBorder="1"/>
    <xf numFmtId="0" fontId="7" fillId="0" borderId="1" xfId="0" applyFont="1" applyBorder="1" applyAlignment="1">
      <alignment horizontal="center"/>
    </xf>
    <xf numFmtId="0" fontId="27" fillId="0" borderId="0" xfId="0" applyFont="1"/>
    <xf numFmtId="1" fontId="8" fillId="4" borderId="4" xfId="0" applyNumberFormat="1" applyFont="1" applyFill="1" applyBorder="1" applyAlignment="1">
      <alignment horizontal="right"/>
    </xf>
    <xf numFmtId="1" fontId="7" fillId="0" borderId="1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49" fontId="26" fillId="0" borderId="0" xfId="0" applyNumberFormat="1" applyFont="1" applyAlignment="1">
      <alignment horizontal="center"/>
    </xf>
    <xf numFmtId="2" fontId="15" fillId="4" borderId="2" xfId="0" applyNumberFormat="1" applyFont="1" applyFill="1" applyBorder="1" applyAlignment="1">
      <alignment horizontal="right"/>
    </xf>
    <xf numFmtId="0" fontId="13" fillId="0" borderId="17" xfId="1" applyFont="1" applyFill="1" applyBorder="1" applyAlignment="1" applyProtection="1"/>
    <xf numFmtId="2" fontId="8" fillId="4" borderId="22" xfId="0" applyNumberFormat="1" applyFont="1" applyFill="1" applyBorder="1" applyAlignment="1">
      <alignment horizontal="right"/>
    </xf>
    <xf numFmtId="49" fontId="26" fillId="0" borderId="10" xfId="0" applyNumberFormat="1" applyFont="1" applyBorder="1" applyAlignment="1">
      <alignment horizontal="center"/>
    </xf>
    <xf numFmtId="0" fontId="29" fillId="0" borderId="17" xfId="1" applyFont="1" applyBorder="1" applyAlignment="1" applyProtection="1"/>
    <xf numFmtId="0" fontId="30" fillId="0" borderId="17" xfId="1" applyFont="1" applyBorder="1" applyAlignment="1" applyProtection="1"/>
    <xf numFmtId="0" fontId="0" fillId="0" borderId="23" xfId="0" applyBorder="1"/>
    <xf numFmtId="0" fontId="7" fillId="4" borderId="23" xfId="0" applyFont="1" applyFill="1" applyBorder="1" applyAlignment="1">
      <alignment horizontal="center"/>
    </xf>
    <xf numFmtId="164" fontId="8" fillId="4" borderId="22" xfId="0" applyNumberFormat="1" applyFont="1" applyFill="1" applyBorder="1" applyAlignment="1">
      <alignment horizontal="right"/>
    </xf>
    <xf numFmtId="0" fontId="30" fillId="0" borderId="18" xfId="1" applyFont="1" applyFill="1" applyBorder="1" applyAlignment="1" applyProtection="1"/>
    <xf numFmtId="0" fontId="30" fillId="0" borderId="16" xfId="1" applyFont="1" applyFill="1" applyBorder="1" applyAlignment="1" applyProtection="1"/>
    <xf numFmtId="0" fontId="0" fillId="0" borderId="24" xfId="0" applyBorder="1"/>
    <xf numFmtId="0" fontId="32" fillId="0" borderId="1" xfId="0" applyFont="1" applyBorder="1"/>
    <xf numFmtId="0" fontId="31" fillId="0" borderId="17" xfId="1" applyFont="1" applyFill="1" applyBorder="1" applyAlignment="1" applyProtection="1"/>
    <xf numFmtId="0" fontId="7" fillId="0" borderId="21" xfId="0" applyFont="1" applyBorder="1" applyAlignment="1">
      <alignment horizontal="center"/>
    </xf>
    <xf numFmtId="0" fontId="8" fillId="0" borderId="2" xfId="0" applyFont="1" applyBorder="1"/>
    <xf numFmtId="1" fontId="8" fillId="0" borderId="2" xfId="0" applyNumberFormat="1" applyFont="1" applyBorder="1"/>
    <xf numFmtId="0" fontId="3" fillId="0" borderId="10" xfId="0" applyFont="1" applyBorder="1"/>
    <xf numFmtId="2" fontId="15" fillId="0" borderId="2" xfId="0" applyNumberFormat="1" applyFont="1" applyBorder="1" applyAlignment="1">
      <alignment horizontal="right"/>
    </xf>
    <xf numFmtId="0" fontId="14" fillId="0" borderId="14" xfId="0" applyFont="1" applyBorder="1" applyAlignment="1">
      <alignment horizontal="center"/>
    </xf>
    <xf numFmtId="0" fontId="0" fillId="0" borderId="27" xfId="0" applyBorder="1"/>
    <xf numFmtId="1" fontId="7" fillId="4" borderId="27" xfId="0" applyNumberFormat="1" applyFont="1" applyFill="1" applyBorder="1" applyAlignment="1">
      <alignment horizontal="center"/>
    </xf>
    <xf numFmtId="1" fontId="8" fillId="4" borderId="28" xfId="0" applyNumberFormat="1" applyFont="1" applyFill="1" applyBorder="1" applyAlignment="1">
      <alignment horizontal="right"/>
    </xf>
    <xf numFmtId="0" fontId="3" fillId="4" borderId="29" xfId="0" applyFont="1" applyFill="1" applyBorder="1"/>
    <xf numFmtId="164" fontId="8" fillId="4" borderId="28" xfId="0" applyNumberFormat="1" applyFont="1" applyFill="1" applyBorder="1" applyAlignment="1">
      <alignment horizontal="right"/>
    </xf>
    <xf numFmtId="0" fontId="3" fillId="4" borderId="30" xfId="0" applyFont="1" applyFill="1" applyBorder="1"/>
    <xf numFmtId="0" fontId="8" fillId="0" borderId="0" xfId="0" applyFont="1"/>
    <xf numFmtId="164" fontId="8" fillId="4" borderId="0" xfId="0" applyNumberFormat="1" applyFont="1" applyFill="1" applyAlignment="1">
      <alignment horizontal="right"/>
    </xf>
    <xf numFmtId="0" fontId="4" fillId="0" borderId="10" xfId="0" applyFont="1" applyBorder="1"/>
    <xf numFmtId="0" fontId="0" fillId="0" borderId="31" xfId="0" applyBorder="1"/>
    <xf numFmtId="0" fontId="0" fillId="0" borderId="32" xfId="0" applyBorder="1"/>
    <xf numFmtId="0" fontId="2" fillId="0" borderId="32" xfId="0" applyFont="1" applyBorder="1" applyAlignment="1">
      <alignment horizontal="center"/>
    </xf>
    <xf numFmtId="1" fontId="8" fillId="0" borderId="32" xfId="0" applyNumberFormat="1" applyFont="1" applyBorder="1" applyAlignment="1">
      <alignment horizontal="right"/>
    </xf>
    <xf numFmtId="0" fontId="4" fillId="0" borderId="32" xfId="0" applyFont="1" applyBorder="1"/>
    <xf numFmtId="1" fontId="0" fillId="0" borderId="32" xfId="0" applyNumberFormat="1" applyBorder="1" applyAlignment="1">
      <alignment horizontal="right"/>
    </xf>
    <xf numFmtId="0" fontId="4" fillId="0" borderId="33" xfId="0" applyFont="1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31" fillId="4" borderId="17" xfId="1" applyFont="1" applyFill="1" applyBorder="1" applyAlignment="1" applyProtection="1"/>
    <xf numFmtId="0" fontId="34" fillId="0" borderId="17" xfId="1" applyFont="1" applyBorder="1" applyAlignment="1" applyProtection="1"/>
    <xf numFmtId="0" fontId="7" fillId="4" borderId="0" xfId="0" applyFont="1" applyFill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4" borderId="37" xfId="0" applyFont="1" applyFill="1" applyBorder="1"/>
    <xf numFmtId="0" fontId="7" fillId="4" borderId="2" xfId="0" applyFont="1" applyFill="1" applyBorder="1" applyAlignment="1">
      <alignment horizontal="center"/>
    </xf>
    <xf numFmtId="164" fontId="8" fillId="4" borderId="38" xfId="0" applyNumberFormat="1" applyFont="1" applyFill="1" applyBorder="1" applyAlignment="1">
      <alignment horizontal="right"/>
    </xf>
    <xf numFmtId="0" fontId="3" fillId="4" borderId="39" xfId="0" applyFont="1" applyFill="1" applyBorder="1"/>
    <xf numFmtId="0" fontId="0" fillId="0" borderId="40" xfId="0" applyBorder="1"/>
    <xf numFmtId="0" fontId="7" fillId="4" borderId="41" xfId="0" applyFont="1" applyFill="1" applyBorder="1" applyAlignment="1">
      <alignment horizontal="center"/>
    </xf>
    <xf numFmtId="164" fontId="8" fillId="4" borderId="41" xfId="0" applyNumberFormat="1" applyFont="1" applyFill="1" applyBorder="1" applyAlignment="1">
      <alignment horizontal="right"/>
    </xf>
    <xf numFmtId="0" fontId="3" fillId="4" borderId="42" xfId="0" applyFont="1" applyFill="1" applyBorder="1"/>
    <xf numFmtId="2" fontId="8" fillId="4" borderId="41" xfId="0" applyNumberFormat="1" applyFont="1" applyFill="1" applyBorder="1" applyAlignment="1">
      <alignment horizontal="right"/>
    </xf>
    <xf numFmtId="49" fontId="26" fillId="0" borderId="0" xfId="0" applyNumberFormat="1" applyFont="1" applyFill="1" applyAlignment="1">
      <alignment horizontal="center"/>
    </xf>
    <xf numFmtId="49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13" fillId="4" borderId="17" xfId="1" applyFont="1" applyFill="1" applyBorder="1" applyAlignment="1" applyProtection="1"/>
    <xf numFmtId="0" fontId="13" fillId="0" borderId="17" xfId="1" applyFont="1" applyBorder="1" applyAlignment="1" applyProtection="1"/>
    <xf numFmtId="0" fontId="13" fillId="0" borderId="20" xfId="1" applyFont="1" applyBorder="1" applyAlignment="1" applyProtection="1"/>
    <xf numFmtId="0" fontId="30" fillId="0" borderId="17" xfId="1" applyFont="1" applyFill="1" applyBorder="1" applyAlignment="1" applyProtection="1"/>
    <xf numFmtId="0" fontId="13" fillId="0" borderId="20" xfId="1" applyFont="1" applyFill="1" applyBorder="1" applyAlignment="1" applyProtection="1"/>
    <xf numFmtId="0" fontId="31" fillId="0" borderId="20" xfId="1" applyFont="1" applyFill="1" applyBorder="1" applyAlignment="1" applyProtection="1"/>
    <xf numFmtId="0" fontId="29" fillId="0" borderId="20" xfId="1" applyFont="1" applyFill="1" applyBorder="1" applyAlignment="1" applyProtection="1"/>
    <xf numFmtId="0" fontId="13" fillId="0" borderId="16" xfId="1" applyFont="1" applyFill="1" applyBorder="1" applyAlignment="1" applyProtection="1"/>
    <xf numFmtId="0" fontId="13" fillId="0" borderId="18" xfId="1" applyFont="1" applyBorder="1" applyAlignment="1" applyProtection="1"/>
    <xf numFmtId="0" fontId="29" fillId="0" borderId="25" xfId="1" applyFont="1" applyBorder="1" applyAlignment="1" applyProtection="1"/>
    <xf numFmtId="0" fontId="29" fillId="0" borderId="26" xfId="1" applyFont="1" applyBorder="1" applyAlignment="1" applyProtection="1"/>
    <xf numFmtId="49" fontId="26" fillId="0" borderId="0" xfId="0" applyNumberFormat="1" applyFont="1" applyBorder="1" applyAlignment="1">
      <alignment horizontal="center"/>
    </xf>
    <xf numFmtId="0" fontId="0" fillId="0" borderId="0" xfId="0" applyBorder="1"/>
    <xf numFmtId="0" fontId="13" fillId="0" borderId="44" xfId="1" applyFont="1" applyFill="1" applyBorder="1" applyAlignment="1" applyProtection="1"/>
    <xf numFmtId="0" fontId="3" fillId="4" borderId="5" xfId="0" applyFont="1" applyFill="1" applyBorder="1"/>
    <xf numFmtId="0" fontId="3" fillId="4" borderId="6" xfId="0" applyFont="1" applyFill="1" applyBorder="1"/>
    <xf numFmtId="0" fontId="3" fillId="4" borderId="45" xfId="0" applyFont="1" applyFill="1" applyBorder="1"/>
    <xf numFmtId="0" fontId="26" fillId="0" borderId="0" xfId="0" applyFont="1" applyAlignment="1">
      <alignment horizontal="center" vertical="center"/>
    </xf>
    <xf numFmtId="0" fontId="0" fillId="0" borderId="17" xfId="0" applyBorder="1"/>
    <xf numFmtId="0" fontId="0" fillId="0" borderId="48" xfId="0" applyBorder="1"/>
    <xf numFmtId="49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1" fontId="2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37" fillId="0" borderId="0" xfId="0" applyNumberFormat="1" applyFont="1" applyBorder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1" fontId="40" fillId="0" borderId="0" xfId="0" applyNumberFormat="1" applyFont="1" applyAlignment="1">
      <alignment horizontal="center" vertical="center"/>
    </xf>
    <xf numFmtId="1" fontId="26" fillId="0" borderId="0" xfId="0" applyNumberFormat="1" applyFont="1" applyFill="1" applyAlignment="1">
      <alignment horizontal="center" vertical="center"/>
    </xf>
    <xf numFmtId="49" fontId="0" fillId="5" borderId="0" xfId="0" applyNumberFormat="1" applyFill="1" applyAlignment="1">
      <alignment horizontal="left" vertical="center"/>
    </xf>
    <xf numFmtId="0" fontId="0" fillId="5" borderId="0" xfId="0" applyFill="1" applyAlignment="1">
      <alignment vertical="center"/>
    </xf>
    <xf numFmtId="2" fontId="37" fillId="5" borderId="0" xfId="0" applyNumberFormat="1" applyFont="1" applyFill="1" applyAlignment="1">
      <alignment horizontal="center" vertical="center"/>
    </xf>
    <xf numFmtId="2" fontId="1" fillId="5" borderId="0" xfId="0" applyNumberFormat="1" applyFont="1" applyFill="1" applyAlignment="1">
      <alignment horizontal="center" vertical="center"/>
    </xf>
    <xf numFmtId="1" fontId="26" fillId="5" borderId="0" xfId="0" applyNumberFormat="1" applyFont="1" applyFill="1" applyAlignment="1">
      <alignment horizontal="center" vertical="center"/>
    </xf>
    <xf numFmtId="0" fontId="39" fillId="5" borderId="0" xfId="0" applyFont="1" applyFill="1" applyAlignment="1">
      <alignment horizontal="center" vertical="center"/>
    </xf>
    <xf numFmtId="0" fontId="41" fillId="0" borderId="0" xfId="0" applyFont="1" applyAlignment="1">
      <alignment horizontal="center" vertical="center"/>
    </xf>
    <xf numFmtId="1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1" fontId="42" fillId="5" borderId="0" xfId="0" applyNumberFormat="1" applyFont="1" applyFill="1" applyAlignment="1">
      <alignment horizontal="center" vertical="center"/>
    </xf>
    <xf numFmtId="1" fontId="42" fillId="0" borderId="0" xfId="0" applyNumberFormat="1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26" fillId="6" borderId="0" xfId="0" applyFont="1" applyFill="1" applyAlignment="1">
      <alignment horizontal="center"/>
    </xf>
    <xf numFmtId="49" fontId="26" fillId="6" borderId="0" xfId="0" applyNumberFormat="1" applyFont="1" applyFill="1" applyAlignment="1">
      <alignment horizontal="center"/>
    </xf>
    <xf numFmtId="0" fontId="17" fillId="6" borderId="17" xfId="1" applyFont="1" applyFill="1" applyBorder="1" applyAlignment="1" applyProtection="1"/>
    <xf numFmtId="0" fontId="0" fillId="6" borderId="1" xfId="0" applyFill="1" applyBorder="1"/>
    <xf numFmtId="0" fontId="7" fillId="6" borderId="1" xfId="0" applyFont="1" applyFill="1" applyBorder="1" applyAlignment="1">
      <alignment horizontal="center"/>
    </xf>
    <xf numFmtId="2" fontId="8" fillId="6" borderId="2" xfId="0" applyNumberFormat="1" applyFont="1" applyFill="1" applyBorder="1" applyAlignment="1">
      <alignment horizontal="right"/>
    </xf>
    <xf numFmtId="0" fontId="3" fillId="6" borderId="3" xfId="0" applyFont="1" applyFill="1" applyBorder="1"/>
    <xf numFmtId="0" fontId="3" fillId="6" borderId="11" xfId="0" applyFont="1" applyFill="1" applyBorder="1"/>
    <xf numFmtId="0" fontId="0" fillId="6" borderId="0" xfId="0" applyFill="1" applyAlignment="1">
      <alignment vertical="center"/>
    </xf>
    <xf numFmtId="2" fontId="37" fillId="6" borderId="0" xfId="0" applyNumberFormat="1" applyFont="1" applyFill="1" applyAlignment="1">
      <alignment horizontal="center" vertical="center"/>
    </xf>
    <xf numFmtId="2" fontId="1" fillId="6" borderId="0" xfId="0" applyNumberFormat="1" applyFont="1" applyFill="1" applyAlignment="1">
      <alignment horizontal="center" vertical="center"/>
    </xf>
    <xf numFmtId="1" fontId="26" fillId="6" borderId="0" xfId="0" applyNumberFormat="1" applyFont="1" applyFill="1" applyAlignment="1">
      <alignment horizontal="center" vertical="center"/>
    </xf>
    <xf numFmtId="1" fontId="42" fillId="6" borderId="0" xfId="0" applyNumberFormat="1" applyFont="1" applyFill="1" applyAlignment="1">
      <alignment horizontal="center" vertical="center"/>
    </xf>
    <xf numFmtId="0" fontId="39" fillId="6" borderId="0" xfId="0" applyFont="1" applyFill="1" applyAlignment="1">
      <alignment horizontal="center" vertical="center"/>
    </xf>
    <xf numFmtId="49" fontId="0" fillId="5" borderId="0" xfId="0" applyNumberFormat="1" applyFill="1" applyBorder="1" applyAlignment="1">
      <alignment horizontal="left" vertical="center"/>
    </xf>
    <xf numFmtId="0" fontId="0" fillId="5" borderId="0" xfId="0" applyFill="1" applyBorder="1" applyAlignment="1">
      <alignment horizontal="left" vertical="center"/>
    </xf>
    <xf numFmtId="0" fontId="0" fillId="5" borderId="0" xfId="0" applyFill="1" applyBorder="1" applyAlignment="1">
      <alignment vertical="center"/>
    </xf>
    <xf numFmtId="2" fontId="37" fillId="5" borderId="0" xfId="0" applyNumberFormat="1" applyFont="1" applyFill="1" applyBorder="1" applyAlignment="1">
      <alignment horizontal="center" vertical="center"/>
    </xf>
    <xf numFmtId="2" fontId="1" fillId="5" borderId="0" xfId="0" applyNumberFormat="1" applyFont="1" applyFill="1" applyBorder="1" applyAlignment="1">
      <alignment horizontal="center" vertical="center"/>
    </xf>
    <xf numFmtId="49" fontId="0" fillId="4" borderId="0" xfId="0" applyNumberFormat="1" applyFill="1" applyAlignment="1">
      <alignment horizontal="left" vertical="center"/>
    </xf>
    <xf numFmtId="0" fontId="0" fillId="4" borderId="0" xfId="0" applyFill="1" applyAlignment="1">
      <alignment vertical="center"/>
    </xf>
    <xf numFmtId="2" fontId="37" fillId="4" borderId="0" xfId="0" applyNumberFormat="1" applyFont="1" applyFill="1" applyAlignment="1">
      <alignment horizontal="center" vertical="center"/>
    </xf>
    <xf numFmtId="2" fontId="1" fillId="4" borderId="0" xfId="0" applyNumberFormat="1" applyFont="1" applyFill="1" applyAlignment="1">
      <alignment horizontal="center" vertical="center"/>
    </xf>
    <xf numFmtId="1" fontId="26" fillId="4" borderId="0" xfId="0" applyNumberFormat="1" applyFont="1" applyFill="1" applyAlignment="1">
      <alignment horizontal="center" vertical="center"/>
    </xf>
    <xf numFmtId="0" fontId="39" fillId="4" borderId="0" xfId="0" applyFont="1" applyFill="1" applyAlignment="1">
      <alignment horizontal="center" vertical="center"/>
    </xf>
    <xf numFmtId="49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" fontId="26" fillId="0" borderId="0" xfId="0" applyNumberFormat="1" applyFont="1" applyBorder="1" applyAlignment="1">
      <alignment horizontal="center" vertical="center"/>
    </xf>
    <xf numFmtId="1" fontId="42" fillId="0" borderId="0" xfId="0" applyNumberFormat="1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1" fontId="26" fillId="5" borderId="0" xfId="0" applyNumberFormat="1" applyFont="1" applyFill="1" applyBorder="1" applyAlignment="1">
      <alignment horizontal="center" vertical="center"/>
    </xf>
    <xf numFmtId="1" fontId="42" fillId="5" borderId="0" xfId="0" applyNumberFormat="1" applyFont="1" applyFill="1" applyBorder="1" applyAlignment="1">
      <alignment horizontal="center" vertical="center"/>
    </xf>
    <xf numFmtId="0" fontId="39" fillId="5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49" fontId="0" fillId="0" borderId="0" xfId="0" applyNumberFormat="1" applyFill="1" applyAlignment="1">
      <alignment horizontal="left" vertical="center"/>
    </xf>
    <xf numFmtId="0" fontId="26" fillId="5" borderId="0" xfId="0" applyFont="1" applyFill="1" applyAlignment="1">
      <alignment horizontal="center"/>
    </xf>
    <xf numFmtId="49" fontId="0" fillId="5" borderId="0" xfId="0" applyNumberFormat="1" applyFill="1" applyBorder="1" applyAlignment="1">
      <alignment vertical="center"/>
    </xf>
    <xf numFmtId="49" fontId="0" fillId="5" borderId="0" xfId="0" applyNumberFormat="1" applyFill="1" applyAlignment="1">
      <alignment vertical="center"/>
    </xf>
    <xf numFmtId="49" fontId="0" fillId="6" borderId="0" xfId="0" applyNumberFormat="1" applyFill="1" applyAlignment="1">
      <alignment horizontal="left" vertical="center"/>
    </xf>
    <xf numFmtId="49" fontId="0" fillId="6" borderId="0" xfId="0" applyNumberFormat="1" applyFill="1" applyAlignment="1">
      <alignment vertical="center"/>
    </xf>
    <xf numFmtId="0" fontId="38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2" fontId="8" fillId="4" borderId="0" xfId="0" applyNumberFormat="1" applyFont="1" applyFill="1" applyBorder="1" applyAlignment="1">
      <alignment horizontal="right"/>
    </xf>
    <xf numFmtId="0" fontId="3" fillId="4" borderId="10" xfId="0" applyFont="1" applyFill="1" applyBorder="1" applyAlignment="1"/>
    <xf numFmtId="0" fontId="3" fillId="4" borderId="50" xfId="0" applyFont="1" applyFill="1" applyBorder="1" applyAlignment="1"/>
    <xf numFmtId="0" fontId="3" fillId="4" borderId="47" xfId="0" applyFont="1" applyFill="1" applyBorder="1"/>
    <xf numFmtId="0" fontId="36" fillId="0" borderId="2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0" fillId="0" borderId="49" xfId="0" applyBorder="1"/>
    <xf numFmtId="0" fontId="0" fillId="0" borderId="11" xfId="0" applyBorder="1"/>
    <xf numFmtId="0" fontId="0" fillId="0" borderId="51" xfId="0" applyBorder="1"/>
    <xf numFmtId="0" fontId="7" fillId="4" borderId="52" xfId="0" applyFont="1" applyFill="1" applyBorder="1" applyAlignment="1">
      <alignment horizontal="center"/>
    </xf>
    <xf numFmtId="2" fontId="8" fillId="4" borderId="52" xfId="0" applyNumberFormat="1" applyFont="1" applyFill="1" applyBorder="1" applyAlignment="1">
      <alignment horizontal="right"/>
    </xf>
    <xf numFmtId="0" fontId="7" fillId="4" borderId="53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0" fillId="0" borderId="54" xfId="0" applyBorder="1"/>
    <xf numFmtId="0" fontId="0" fillId="0" borderId="55" xfId="0" applyBorder="1"/>
    <xf numFmtId="0" fontId="0" fillId="0" borderId="52" xfId="0" applyBorder="1"/>
    <xf numFmtId="0" fontId="0" fillId="0" borderId="56" xfId="0" applyBorder="1"/>
    <xf numFmtId="0" fontId="3" fillId="4" borderId="56" xfId="0" applyFont="1" applyFill="1" applyBorder="1"/>
    <xf numFmtId="0" fontId="3" fillId="4" borderId="57" xfId="0" applyFont="1" applyFill="1" applyBorder="1"/>
    <xf numFmtId="0" fontId="3" fillId="4" borderId="54" xfId="0" applyFont="1" applyFill="1" applyBorder="1"/>
    <xf numFmtId="0" fontId="0" fillId="0" borderId="58" xfId="0" applyBorder="1"/>
    <xf numFmtId="0" fontId="3" fillId="4" borderId="0" xfId="0" applyFont="1" applyFill="1" applyBorder="1"/>
    <xf numFmtId="0" fontId="2" fillId="0" borderId="0" xfId="0" applyFont="1" applyFill="1" applyAlignment="1">
      <alignment horizontal="center"/>
    </xf>
    <xf numFmtId="164" fontId="8" fillId="0" borderId="46" xfId="0" applyNumberFormat="1" applyFont="1" applyBorder="1"/>
    <xf numFmtId="2" fontId="8" fillId="0" borderId="2" xfId="0" applyNumberFormat="1" applyFont="1" applyBorder="1"/>
    <xf numFmtId="0" fontId="0" fillId="0" borderId="59" xfId="0" applyBorder="1"/>
    <xf numFmtId="0" fontId="13" fillId="0" borderId="19" xfId="1" applyFont="1" applyFill="1" applyBorder="1" applyAlignment="1" applyProtection="1"/>
    <xf numFmtId="2" fontId="8" fillId="4" borderId="1" xfId="0" applyNumberFormat="1" applyFont="1" applyFill="1" applyBorder="1" applyAlignment="1">
      <alignment horizontal="right"/>
    </xf>
    <xf numFmtId="0" fontId="3" fillId="4" borderId="1" xfId="0" applyFont="1" applyFill="1" applyBorder="1"/>
    <xf numFmtId="0" fontId="0" fillId="0" borderId="1" xfId="0" applyFill="1" applyBorder="1" applyAlignment="1"/>
    <xf numFmtId="0" fontId="3" fillId="4" borderId="1" xfId="0" applyFont="1" applyFill="1" applyBorder="1" applyAlignment="1"/>
    <xf numFmtId="0" fontId="0" fillId="0" borderId="61" xfId="0" applyBorder="1"/>
    <xf numFmtId="0" fontId="3" fillId="4" borderId="60" xfId="0" applyFont="1" applyFill="1" applyBorder="1" applyAlignment="1"/>
    <xf numFmtId="0" fontId="13" fillId="0" borderId="3" xfId="1" applyFont="1" applyFill="1" applyBorder="1" applyAlignment="1" applyProtection="1"/>
    <xf numFmtId="0" fontId="13" fillId="0" borderId="62" xfId="1" applyFont="1" applyFill="1" applyBorder="1" applyAlignment="1" applyProtection="1"/>
    <xf numFmtId="0" fontId="7" fillId="4" borderId="22" xfId="0" applyFont="1" applyFill="1" applyBorder="1" applyAlignment="1">
      <alignment horizontal="center"/>
    </xf>
    <xf numFmtId="0" fontId="0" fillId="0" borderId="20" xfId="0" applyBorder="1"/>
    <xf numFmtId="0" fontId="1" fillId="4" borderId="54" xfId="0" applyFont="1" applyFill="1" applyBorder="1"/>
    <xf numFmtId="49" fontId="26" fillId="0" borderId="63" xfId="0" applyNumberFormat="1" applyFont="1" applyBorder="1" applyAlignment="1">
      <alignment horizontal="center"/>
    </xf>
    <xf numFmtId="0" fontId="0" fillId="0" borderId="64" xfId="0" applyBorder="1"/>
    <xf numFmtId="0" fontId="29" fillId="4" borderId="20" xfId="1" applyFont="1" applyFill="1" applyBorder="1" applyAlignment="1" applyProtection="1"/>
    <xf numFmtId="0" fontId="0" fillId="0" borderId="65" xfId="0" applyBorder="1"/>
    <xf numFmtId="0" fontId="0" fillId="0" borderId="66" xfId="0" applyBorder="1"/>
    <xf numFmtId="0" fontId="0" fillId="0" borderId="67" xfId="0" applyBorder="1"/>
    <xf numFmtId="0" fontId="0" fillId="0" borderId="68" xfId="0" applyBorder="1"/>
    <xf numFmtId="0" fontId="0" fillId="4" borderId="0" xfId="0" applyFont="1" applyFill="1"/>
    <xf numFmtId="0" fontId="12" fillId="3" borderId="8" xfId="1" applyFont="1" applyFill="1" applyBorder="1" applyAlignment="1" applyProtection="1">
      <alignment horizontal="center" vertical="center"/>
    </xf>
    <xf numFmtId="0" fontId="12" fillId="3" borderId="9" xfId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right"/>
    </xf>
    <xf numFmtId="0" fontId="9" fillId="0" borderId="10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9" fillId="0" borderId="10" xfId="0" applyFont="1" applyBorder="1" applyAlignment="1">
      <alignment horizontal="center"/>
    </xf>
    <xf numFmtId="14" fontId="16" fillId="0" borderId="0" xfId="0" applyNumberFormat="1" applyFont="1" applyAlignment="1">
      <alignment horizontal="center"/>
    </xf>
    <xf numFmtId="14" fontId="16" fillId="0" borderId="10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right"/>
    </xf>
    <xf numFmtId="49" fontId="9" fillId="0" borderId="10" xfId="0" applyNumberFormat="1" applyFont="1" applyBorder="1" applyAlignment="1">
      <alignment horizontal="right"/>
    </xf>
    <xf numFmtId="0" fontId="33" fillId="0" borderId="0" xfId="0" applyFont="1" applyAlignment="1">
      <alignment horizontal="right"/>
    </xf>
    <xf numFmtId="0" fontId="24" fillId="0" borderId="16" xfId="1" applyFont="1" applyBorder="1" applyAlignment="1" applyProtection="1">
      <alignment horizontal="center" vertical="center"/>
    </xf>
    <xf numFmtId="0" fontId="24" fillId="0" borderId="0" xfId="1" applyFont="1" applyBorder="1" applyAlignment="1" applyProtection="1">
      <alignment horizontal="center" vertical="center"/>
    </xf>
    <xf numFmtId="0" fontId="24" fillId="0" borderId="10" xfId="1" applyFont="1" applyBorder="1" applyAlignment="1" applyProtection="1">
      <alignment horizontal="center" vertical="center"/>
    </xf>
    <xf numFmtId="0" fontId="1" fillId="0" borderId="16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8" fillId="0" borderId="16" xfId="1" applyFont="1" applyBorder="1" applyAlignment="1" applyProtection="1">
      <alignment horizontal="left" wrapText="1"/>
    </xf>
    <xf numFmtId="0" fontId="18" fillId="0" borderId="0" xfId="1" applyFont="1" applyBorder="1" applyAlignment="1" applyProtection="1">
      <alignment horizontal="left" wrapText="1"/>
    </xf>
    <xf numFmtId="0" fontId="18" fillId="0" borderId="10" xfId="1" applyFont="1" applyBorder="1" applyAlignment="1" applyProtection="1">
      <alignment horizontal="left" wrapText="1"/>
    </xf>
    <xf numFmtId="0" fontId="0" fillId="2" borderId="1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7" fillId="2" borderId="0" xfId="1" applyFont="1" applyFill="1" applyBorder="1" applyAlignment="1" applyProtection="1">
      <alignment horizontal="center"/>
    </xf>
    <xf numFmtId="0" fontId="17" fillId="2" borderId="43" xfId="1" applyFont="1" applyFill="1" applyBorder="1" applyAlignment="1" applyProtection="1">
      <alignment horizontal="center"/>
    </xf>
    <xf numFmtId="0" fontId="33" fillId="0" borderId="35" xfId="0" applyFont="1" applyBorder="1" applyAlignment="1">
      <alignment horizontal="right"/>
    </xf>
    <xf numFmtId="14" fontId="16" fillId="0" borderId="35" xfId="0" applyNumberFormat="1" applyFont="1" applyBorder="1" applyAlignment="1">
      <alignment horizontal="center"/>
    </xf>
    <xf numFmtId="14" fontId="16" fillId="0" borderId="36" xfId="0" applyNumberFormat="1" applyFont="1" applyBorder="1" applyAlignment="1">
      <alignment horizontal="center"/>
    </xf>
    <xf numFmtId="0" fontId="17" fillId="2" borderId="19" xfId="1" applyFont="1" applyFill="1" applyBorder="1" applyAlignment="1" applyProtection="1">
      <alignment horizontal="center"/>
    </xf>
    <xf numFmtId="0" fontId="17" fillId="2" borderId="5" xfId="1" applyFont="1" applyFill="1" applyBorder="1" applyAlignment="1" applyProtection="1">
      <alignment horizontal="center"/>
    </xf>
    <xf numFmtId="0" fontId="17" fillId="2" borderId="12" xfId="1" applyFont="1" applyFill="1" applyBorder="1" applyAlignment="1" applyProtection="1">
      <alignment horizontal="center"/>
    </xf>
    <xf numFmtId="49" fontId="9" fillId="0" borderId="0" xfId="0" applyNumberFormat="1" applyFont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0" fontId="18" fillId="0" borderId="8" xfId="1" applyFont="1" applyBorder="1" applyAlignment="1" applyProtection="1">
      <alignment horizontal="left" wrapText="1"/>
    </xf>
    <xf numFmtId="0" fontId="13" fillId="2" borderId="19" xfId="1" applyFont="1" applyFill="1" applyBorder="1" applyAlignment="1" applyProtection="1">
      <alignment horizontal="center"/>
    </xf>
    <xf numFmtId="0" fontId="13" fillId="2" borderId="5" xfId="1" applyFont="1" applyFill="1" applyBorder="1" applyAlignment="1" applyProtection="1">
      <alignment horizontal="center"/>
    </xf>
    <xf numFmtId="0" fontId="13" fillId="2" borderId="12" xfId="1" applyFont="1" applyFill="1" applyBorder="1" applyAlignment="1" applyProtection="1">
      <alignment horizontal="center"/>
    </xf>
  </cellXfs>
  <cellStyles count="2">
    <cellStyle name="Гіперпосилання" xfId="1" builtinId="8"/>
    <cellStyle name="Звичайни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https://brand-mebel.com/ua/p2381785119-mehanizm-zhurnalnogo-stola.html" TargetMode="External"/><Relationship Id="rId21" Type="http://schemas.openxmlformats.org/officeDocument/2006/relationships/hyperlink" Target="http://brand-mebel.com/p29234369-mehanizm-dlya-krovati.html" TargetMode="External"/><Relationship Id="rId42" Type="http://schemas.openxmlformats.org/officeDocument/2006/relationships/hyperlink" Target="http://brand-mebel.com/p38586310-petlya-vreznaya-sharnirnaya.html" TargetMode="External"/><Relationship Id="rId63" Type="http://schemas.openxmlformats.org/officeDocument/2006/relationships/hyperlink" Target="https://brand-mebel.com/p1011794594-obmezhuvach-dlya-matratsu.html" TargetMode="External"/><Relationship Id="rId84" Type="http://schemas.openxmlformats.org/officeDocument/2006/relationships/image" Target="../media/image43.jpeg"/><Relationship Id="rId138" Type="http://schemas.openxmlformats.org/officeDocument/2006/relationships/image" Target="../media/image71.jpg"/><Relationship Id="rId107" Type="http://schemas.openxmlformats.org/officeDocument/2006/relationships/hyperlink" Target="https://brand-mebel.com/ua/p2101655187-ugolnik-universalnyj-metalicheskij.html" TargetMode="External"/><Relationship Id="rId11" Type="http://schemas.openxmlformats.org/officeDocument/2006/relationships/hyperlink" Target="https://brand-mebel.com/ua/p55962645-amortizator-gazovyj-lift.html" TargetMode="External"/><Relationship Id="rId32" Type="http://schemas.openxmlformats.org/officeDocument/2006/relationships/hyperlink" Target="http://brand-mebel.com/p26688985-mehanizm-dlya-stola.html" TargetMode="External"/><Relationship Id="rId53" Type="http://schemas.openxmlformats.org/officeDocument/2006/relationships/hyperlink" Target="http://brand-mebel.com/p399817833-petlya-vreznaya-sharnirnaya.html" TargetMode="External"/><Relationship Id="rId74" Type="http://schemas.openxmlformats.org/officeDocument/2006/relationships/image" Target="../media/image38.jpeg"/><Relationship Id="rId128" Type="http://schemas.openxmlformats.org/officeDocument/2006/relationships/image" Target="../media/image65.jpeg"/><Relationship Id="rId149" Type="http://schemas.openxmlformats.org/officeDocument/2006/relationships/hyperlink" Target="https://brand-mebel.com/ua/p2853145002-nakladnaya-metallicheskaya-petlya.html" TargetMode="External"/><Relationship Id="rId5" Type="http://schemas.openxmlformats.org/officeDocument/2006/relationships/hyperlink" Target="http://brand-mebel.com/p86271788-podemnyj-mehanizm-dlya.html" TargetMode="External"/><Relationship Id="rId95" Type="http://schemas.openxmlformats.org/officeDocument/2006/relationships/hyperlink" Target="https://brand-mebel.com/ua/p1840010731-klej-rasplav-termolajt.html" TargetMode="External"/><Relationship Id="rId22" Type="http://schemas.openxmlformats.org/officeDocument/2006/relationships/hyperlink" Target="http://brand-mebel.com/p29234376-mehanizm-dlya-krovati.html" TargetMode="External"/><Relationship Id="rId27" Type="http://schemas.openxmlformats.org/officeDocument/2006/relationships/image" Target="../media/image13.jpeg"/><Relationship Id="rId43" Type="http://schemas.openxmlformats.org/officeDocument/2006/relationships/image" Target="../media/image21.jpeg"/><Relationship Id="rId48" Type="http://schemas.openxmlformats.org/officeDocument/2006/relationships/image" Target="../media/image24.jpeg"/><Relationship Id="rId64" Type="http://schemas.openxmlformats.org/officeDocument/2006/relationships/image" Target="../media/image32.png"/><Relationship Id="rId69" Type="http://schemas.openxmlformats.org/officeDocument/2006/relationships/hyperlink" Target="https://brand-mebel.com/p550650723-podemnyj-mehanizm-dlya.html" TargetMode="External"/><Relationship Id="rId113" Type="http://schemas.openxmlformats.org/officeDocument/2006/relationships/hyperlink" Target="https://brand-mebel.com/ua/p2150844689-mehanizm-podema-dvuspalnoj.html" TargetMode="External"/><Relationship Id="rId118" Type="http://schemas.openxmlformats.org/officeDocument/2006/relationships/image" Target="../media/image59.png"/><Relationship Id="rId134" Type="http://schemas.openxmlformats.org/officeDocument/2006/relationships/image" Target="../media/image69.jpeg"/><Relationship Id="rId139" Type="http://schemas.openxmlformats.org/officeDocument/2006/relationships/image" Target="../media/image72.jpeg"/><Relationship Id="rId80" Type="http://schemas.openxmlformats.org/officeDocument/2006/relationships/image" Target="../media/image41.jpeg"/><Relationship Id="rId85" Type="http://schemas.openxmlformats.org/officeDocument/2006/relationships/hyperlink" Target="https://brand-mebel.com/ua/p1751811429-koleso-ploschadkoj-stoporom.html" TargetMode="External"/><Relationship Id="rId150" Type="http://schemas.openxmlformats.org/officeDocument/2006/relationships/image" Target="../media/image78.jpeg"/><Relationship Id="rId155" Type="http://schemas.openxmlformats.org/officeDocument/2006/relationships/image" Target="../media/image81.jpeg"/><Relationship Id="rId12" Type="http://schemas.openxmlformats.org/officeDocument/2006/relationships/image" Target="../media/image6.jpeg"/><Relationship Id="rId17" Type="http://schemas.openxmlformats.org/officeDocument/2006/relationships/hyperlink" Target="http://brand-mebel.com/p43277860-mehanizm-dlya-krovati.html" TargetMode="External"/><Relationship Id="rId33" Type="http://schemas.openxmlformats.org/officeDocument/2006/relationships/image" Target="../media/image16.jpeg"/><Relationship Id="rId38" Type="http://schemas.openxmlformats.org/officeDocument/2006/relationships/hyperlink" Target="http://brand-mebel.com/p43277748-petlya-180-tsilindricheskaya.html" TargetMode="External"/><Relationship Id="rId59" Type="http://schemas.openxmlformats.org/officeDocument/2006/relationships/image" Target="../media/image29.jpeg"/><Relationship Id="rId103" Type="http://schemas.openxmlformats.org/officeDocument/2006/relationships/hyperlink" Target="https://brand-mebel.com/ua/p2123183059-ugolnik-universalnyj-metalicheskij.html" TargetMode="External"/><Relationship Id="rId108" Type="http://schemas.openxmlformats.org/officeDocument/2006/relationships/image" Target="../media/image54.jpeg"/><Relationship Id="rId124" Type="http://schemas.openxmlformats.org/officeDocument/2006/relationships/image" Target="../media/image62.png"/><Relationship Id="rId129" Type="http://schemas.openxmlformats.org/officeDocument/2006/relationships/hyperlink" Target="https://brand-mebel.com/ua/p1703346489-mehanizm-podema-krovati.html" TargetMode="External"/><Relationship Id="rId54" Type="http://schemas.openxmlformats.org/officeDocument/2006/relationships/hyperlink" Target="http://brand-mebel.com/p400625138-nozhki-dlya-krovati.html" TargetMode="External"/><Relationship Id="rId70" Type="http://schemas.openxmlformats.org/officeDocument/2006/relationships/image" Target="../media/image36.jpeg"/><Relationship Id="rId75" Type="http://schemas.openxmlformats.org/officeDocument/2006/relationships/hyperlink" Target="https://invite.viber.com/?g2=AQAj9DvlwovsA04wmmH/RANha5+XMxMmAngUZTsVWLZTq036sMjvqyRzEd0a4Po8" TargetMode="External"/><Relationship Id="rId91" Type="http://schemas.openxmlformats.org/officeDocument/2006/relationships/image" Target="../media/image47.jpeg"/><Relationship Id="rId96" Type="http://schemas.openxmlformats.org/officeDocument/2006/relationships/hyperlink" Target="https://brand-mebel.com/ua/p1839977709-klej-rasplav-termolajt.html" TargetMode="External"/><Relationship Id="rId140" Type="http://schemas.openxmlformats.org/officeDocument/2006/relationships/hyperlink" Target="https://brand-mebel.com/p1747060264-remen-dlya-podema.html" TargetMode="External"/><Relationship Id="rId145" Type="http://schemas.openxmlformats.org/officeDocument/2006/relationships/hyperlink" Target="https://brand-mebel.com/ua/p2823906887-nakladnaya-metallicheskaya-petlya.html" TargetMode="External"/><Relationship Id="rId1" Type="http://schemas.openxmlformats.org/officeDocument/2006/relationships/hyperlink" Target="http://brand-mebel.com/p86271569-podemnyj-mehanizm-dlya.html" TargetMode="External"/><Relationship Id="rId6" Type="http://schemas.openxmlformats.org/officeDocument/2006/relationships/image" Target="../media/image3.jpeg"/><Relationship Id="rId23" Type="http://schemas.openxmlformats.org/officeDocument/2006/relationships/image" Target="../media/image11.jpeg"/><Relationship Id="rId28" Type="http://schemas.openxmlformats.org/officeDocument/2006/relationships/hyperlink" Target="http://brand-mebel.com/p47936382-remni-dlya-odnospalnogo.html" TargetMode="External"/><Relationship Id="rId49" Type="http://schemas.openxmlformats.org/officeDocument/2006/relationships/hyperlink" Target="http://brand-mebel.com" TargetMode="External"/><Relationship Id="rId114" Type="http://schemas.openxmlformats.org/officeDocument/2006/relationships/image" Target="../media/image57.jpeg"/><Relationship Id="rId119" Type="http://schemas.openxmlformats.org/officeDocument/2006/relationships/hyperlink" Target="https://brand-mebel.com/ua/p2360801671-mehanizm-transformatsii-divana.html" TargetMode="External"/><Relationship Id="rId44" Type="http://schemas.openxmlformats.org/officeDocument/2006/relationships/hyperlink" Target="http://brand-mebel.com/p270640318-petlya-siso-180.html" TargetMode="External"/><Relationship Id="rId60" Type="http://schemas.openxmlformats.org/officeDocument/2006/relationships/image" Target="../media/image30.jpeg"/><Relationship Id="rId65" Type="http://schemas.openxmlformats.org/officeDocument/2006/relationships/image" Target="../media/image33.jpeg"/><Relationship Id="rId81" Type="http://schemas.openxmlformats.org/officeDocument/2006/relationships/hyperlink" Target="https://brand-mebel.com/ua/p1714831842-kreplenie-gazovogo-amortizatora.html" TargetMode="External"/><Relationship Id="rId86" Type="http://schemas.openxmlformats.org/officeDocument/2006/relationships/image" Target="../media/image44.png"/><Relationship Id="rId130" Type="http://schemas.openxmlformats.org/officeDocument/2006/relationships/image" Target="../media/image66.jpeg"/><Relationship Id="rId135" Type="http://schemas.openxmlformats.org/officeDocument/2006/relationships/hyperlink" Target="https://brand-mebel.com/ua/p2632552230-mehanizm-podema-krovati.html" TargetMode="External"/><Relationship Id="rId151" Type="http://schemas.openxmlformats.org/officeDocument/2006/relationships/hyperlink" Target="https://brand-mebel.com/ua/p2898970923-nakladnaya-metallicheskaya-petlya.html" TargetMode="External"/><Relationship Id="rId13" Type="http://schemas.openxmlformats.org/officeDocument/2006/relationships/hyperlink" Target="http://brand-mebel.com/p67467370-amortizator-gazovyj-lift.html" TargetMode="External"/><Relationship Id="rId18" Type="http://schemas.openxmlformats.org/officeDocument/2006/relationships/image" Target="../media/image9.jpeg"/><Relationship Id="rId39" Type="http://schemas.openxmlformats.org/officeDocument/2006/relationships/image" Target="../media/image19.jpeg"/><Relationship Id="rId109" Type="http://schemas.openxmlformats.org/officeDocument/2006/relationships/hyperlink" Target="https://brand-mebel.com/ua/p1567433211-ugolnik-universalnyj-metalicheskij.html" TargetMode="External"/><Relationship Id="rId34" Type="http://schemas.openxmlformats.org/officeDocument/2006/relationships/hyperlink" Target="http://brand-mebel.com/p29653041-mehanizm-zhurnalnogo-stola.html" TargetMode="External"/><Relationship Id="rId50" Type="http://schemas.openxmlformats.org/officeDocument/2006/relationships/image" Target="../media/image25.jpeg"/><Relationship Id="rId55" Type="http://schemas.openxmlformats.org/officeDocument/2006/relationships/image" Target="../media/image27.jpeg"/><Relationship Id="rId76" Type="http://schemas.openxmlformats.org/officeDocument/2006/relationships/image" Target="../media/image39.png"/><Relationship Id="rId97" Type="http://schemas.openxmlformats.org/officeDocument/2006/relationships/hyperlink" Target="https://brand-mebel.com/ua/p1877160177-mehanizm-zhurnalno-obedennogo.html" TargetMode="External"/><Relationship Id="rId104" Type="http://schemas.openxmlformats.org/officeDocument/2006/relationships/image" Target="../media/image52.png"/><Relationship Id="rId120" Type="http://schemas.openxmlformats.org/officeDocument/2006/relationships/image" Target="../media/image60.png"/><Relationship Id="rId125" Type="http://schemas.openxmlformats.org/officeDocument/2006/relationships/hyperlink" Target="https://brand-mebel.com/ua/p2254804923-dempfer-rezinovyj-otbojnik.html" TargetMode="External"/><Relationship Id="rId141" Type="http://schemas.openxmlformats.org/officeDocument/2006/relationships/image" Target="../media/image73.jpg"/><Relationship Id="rId146" Type="http://schemas.openxmlformats.org/officeDocument/2006/relationships/image" Target="../media/image76.png"/><Relationship Id="rId7" Type="http://schemas.openxmlformats.org/officeDocument/2006/relationships/hyperlink" Target="http://brand-mebel.com/p43277820-mehanizm-podema-karkasa.html" TargetMode="External"/><Relationship Id="rId71" Type="http://schemas.openxmlformats.org/officeDocument/2006/relationships/hyperlink" Target="https://brand-mebel.com/ua/p1422515406-ugolnik-universalnyj-metalicheskij.html" TargetMode="External"/><Relationship Id="rId92" Type="http://schemas.openxmlformats.org/officeDocument/2006/relationships/hyperlink" Target="https://brand-mebel.com/ua/p460358571-klej-rasplav-termolajt.html" TargetMode="External"/><Relationship Id="rId2" Type="http://schemas.openxmlformats.org/officeDocument/2006/relationships/image" Target="../media/image1.jpeg"/><Relationship Id="rId29" Type="http://schemas.openxmlformats.org/officeDocument/2006/relationships/image" Target="../media/image14.jpeg"/><Relationship Id="rId24" Type="http://schemas.openxmlformats.org/officeDocument/2006/relationships/hyperlink" Target="http://brand-mebel.com/p37086417-mehanizm-dlya-krovati.html" TargetMode="External"/><Relationship Id="rId40" Type="http://schemas.openxmlformats.org/officeDocument/2006/relationships/hyperlink" Target="http://brand-mebel.com/p33096364-petlya-vreznaya-sharnirnaya.html" TargetMode="External"/><Relationship Id="rId45" Type="http://schemas.openxmlformats.org/officeDocument/2006/relationships/image" Target="../media/image22.jpeg"/><Relationship Id="rId66" Type="http://schemas.openxmlformats.org/officeDocument/2006/relationships/hyperlink" Target="https://brand-mebel.com/ua/p1220421655-mehanizm-pidjomu-lizhka.html" TargetMode="External"/><Relationship Id="rId87" Type="http://schemas.openxmlformats.org/officeDocument/2006/relationships/hyperlink" Target="https://brand-mebel.com/ua/p1751987274-koleso-ploschadkoj-stoporom.html" TargetMode="External"/><Relationship Id="rId110" Type="http://schemas.openxmlformats.org/officeDocument/2006/relationships/image" Target="../media/image55.jpeg"/><Relationship Id="rId115" Type="http://schemas.openxmlformats.org/officeDocument/2006/relationships/hyperlink" Target="https://brand-mebel.com/ua/p2381699913-mehanizm-zhurnalnogo-stola.html" TargetMode="External"/><Relationship Id="rId131" Type="http://schemas.openxmlformats.org/officeDocument/2006/relationships/hyperlink" Target="https://brand-mebel.com/ua/p1703349990-mehanizm-podema-krovati.html?source=merchant_center&amp;utm_source=google&amp;utm_medium=cpc&amp;utm_campaign=pmax&amp;gad_source=1&amp;gad_campaignid=22291519348&amp;gbraid=0AAAAA-Awnq6aamVg4qReVviAOzv0h_sVg&amp;gclid=CjwKCAjwrNrQBhBjEiwAoR4VO" TargetMode="External"/><Relationship Id="rId136" Type="http://schemas.openxmlformats.org/officeDocument/2006/relationships/image" Target="../media/image70.jpeg"/><Relationship Id="rId61" Type="http://schemas.openxmlformats.org/officeDocument/2006/relationships/hyperlink" Target="https://brand-mebel.com/p1011300173-obmezhuvach-dlya-matratsu.html" TargetMode="External"/><Relationship Id="rId82" Type="http://schemas.openxmlformats.org/officeDocument/2006/relationships/image" Target="../media/image42.jpeg"/><Relationship Id="rId152" Type="http://schemas.openxmlformats.org/officeDocument/2006/relationships/image" Target="../media/image79.jpeg"/><Relationship Id="rId19" Type="http://schemas.openxmlformats.org/officeDocument/2006/relationships/hyperlink" Target="http://brand-mebel.com/p43277846-mehanizm-dlya-raskladnoj.html" TargetMode="External"/><Relationship Id="rId14" Type="http://schemas.openxmlformats.org/officeDocument/2006/relationships/image" Target="../media/image7.jpeg"/><Relationship Id="rId30" Type="http://schemas.openxmlformats.org/officeDocument/2006/relationships/hyperlink" Target="http://brand-mebel.com/p63989842-remni-dlya-dvospalnogo.html" TargetMode="External"/><Relationship Id="rId35" Type="http://schemas.openxmlformats.org/officeDocument/2006/relationships/image" Target="../media/image17.jpeg"/><Relationship Id="rId56" Type="http://schemas.openxmlformats.org/officeDocument/2006/relationships/hyperlink" Target="http://brand-mebel.com/p503289108-mehanizm-dlya-krovati.html" TargetMode="External"/><Relationship Id="rId77" Type="http://schemas.openxmlformats.org/officeDocument/2006/relationships/hyperlink" Target="https://brand-mebel.com/ua/p1591649890-mehanizm-podema-krovati.html" TargetMode="External"/><Relationship Id="rId100" Type="http://schemas.openxmlformats.org/officeDocument/2006/relationships/image" Target="../media/image50.jpeg"/><Relationship Id="rId105" Type="http://schemas.openxmlformats.org/officeDocument/2006/relationships/hyperlink" Target="https://brand-mebel.com/ua/p2123154530-ugolnik-universalnyj-metalicheskij.html" TargetMode="External"/><Relationship Id="rId126" Type="http://schemas.openxmlformats.org/officeDocument/2006/relationships/image" Target="../media/image63.png"/><Relationship Id="rId147" Type="http://schemas.openxmlformats.org/officeDocument/2006/relationships/hyperlink" Target="https://brand-mebel.com/ua/p2919675599-mehanizm-dlya-otkidnogo.html?source=merchant_center&amp;utm_source=google&amp;utm_medium=cpc&amp;utm_campaign=pmax&amp;gad_source=1&amp;gad_campaignid=22291519348&amp;gbraid=0AAAAA-Awnq6aamVg4qReVviAOzv0h_sVg&amp;gclid=CjwKCAjwrNrQBhBjEiwAoR4VO" TargetMode="External"/><Relationship Id="rId8" Type="http://schemas.openxmlformats.org/officeDocument/2006/relationships/image" Target="../media/image4.jpeg"/><Relationship Id="rId51" Type="http://schemas.openxmlformats.org/officeDocument/2006/relationships/hyperlink" Target="http://brand-mebel.com/p282204543-komplekt-kolyos-dlya.html" TargetMode="External"/><Relationship Id="rId72" Type="http://schemas.openxmlformats.org/officeDocument/2006/relationships/image" Target="../media/image37.jpeg"/><Relationship Id="rId93" Type="http://schemas.openxmlformats.org/officeDocument/2006/relationships/image" Target="../media/image48.jpeg"/><Relationship Id="rId98" Type="http://schemas.openxmlformats.org/officeDocument/2006/relationships/image" Target="../media/image49.png"/><Relationship Id="rId121" Type="http://schemas.openxmlformats.org/officeDocument/2006/relationships/hyperlink" Target="https://brand-mebel.com/ua/p2369924738-mehanizm-transformatsii-divana.html" TargetMode="External"/><Relationship Id="rId142" Type="http://schemas.openxmlformats.org/officeDocument/2006/relationships/image" Target="../media/image74.jpeg"/><Relationship Id="rId3" Type="http://schemas.openxmlformats.org/officeDocument/2006/relationships/hyperlink" Target="http://brand-mebel.com/p25232889-podemnyj-mehanizm-dlya.html" TargetMode="External"/><Relationship Id="rId25" Type="http://schemas.openxmlformats.org/officeDocument/2006/relationships/image" Target="../media/image12.jpeg"/><Relationship Id="rId46" Type="http://schemas.openxmlformats.org/officeDocument/2006/relationships/image" Target="../media/image23.jpeg"/><Relationship Id="rId67" Type="http://schemas.openxmlformats.org/officeDocument/2006/relationships/image" Target="../media/image34.jpeg"/><Relationship Id="rId116" Type="http://schemas.openxmlformats.org/officeDocument/2006/relationships/image" Target="../media/image58.png"/><Relationship Id="rId137" Type="http://schemas.openxmlformats.org/officeDocument/2006/relationships/hyperlink" Target="https://brand-mebel.com/ua/p2634502958-mehanizm-podema-krovati.html" TargetMode="External"/><Relationship Id="rId20" Type="http://schemas.openxmlformats.org/officeDocument/2006/relationships/image" Target="../media/image10.jpeg"/><Relationship Id="rId41" Type="http://schemas.openxmlformats.org/officeDocument/2006/relationships/image" Target="../media/image20.jpeg"/><Relationship Id="rId62" Type="http://schemas.openxmlformats.org/officeDocument/2006/relationships/image" Target="../media/image31.jpeg"/><Relationship Id="rId83" Type="http://schemas.openxmlformats.org/officeDocument/2006/relationships/hyperlink" Target="https://brand-mebel.com/p1983290870-remen-dlya-podema.html" TargetMode="External"/><Relationship Id="rId88" Type="http://schemas.openxmlformats.org/officeDocument/2006/relationships/image" Target="../media/image45.png"/><Relationship Id="rId111" Type="http://schemas.openxmlformats.org/officeDocument/2006/relationships/hyperlink" Target="https://brand-mebel.com/ua/p2096059859-zatsep-mebelnyj-montazhnyj.html" TargetMode="External"/><Relationship Id="rId132" Type="http://schemas.openxmlformats.org/officeDocument/2006/relationships/image" Target="../media/image67.jpeg"/><Relationship Id="rId153" Type="http://schemas.openxmlformats.org/officeDocument/2006/relationships/hyperlink" Target="https://brand-mebel.com/ua/p2865543828-nakladnaya-metallicheskaya-petlya.html" TargetMode="External"/><Relationship Id="rId15" Type="http://schemas.openxmlformats.org/officeDocument/2006/relationships/hyperlink" Target="http://brand-mebel.com/p39923491-mehanizm-podema-krovati.html" TargetMode="External"/><Relationship Id="rId36" Type="http://schemas.openxmlformats.org/officeDocument/2006/relationships/hyperlink" Target="http://brand-mebel.com/p31394731-petlya-180-tsilindricheskaya.html" TargetMode="External"/><Relationship Id="rId57" Type="http://schemas.openxmlformats.org/officeDocument/2006/relationships/image" Target="../media/image28.jpeg"/><Relationship Id="rId106" Type="http://schemas.openxmlformats.org/officeDocument/2006/relationships/image" Target="../media/image53.png"/><Relationship Id="rId127" Type="http://schemas.openxmlformats.org/officeDocument/2006/relationships/image" Target="../media/image64.png"/><Relationship Id="rId10" Type="http://schemas.openxmlformats.org/officeDocument/2006/relationships/image" Target="../media/image5.jpeg"/><Relationship Id="rId31" Type="http://schemas.openxmlformats.org/officeDocument/2006/relationships/image" Target="../media/image15.jpeg"/><Relationship Id="rId52" Type="http://schemas.openxmlformats.org/officeDocument/2006/relationships/image" Target="../media/image26.jpeg"/><Relationship Id="rId73" Type="http://schemas.openxmlformats.org/officeDocument/2006/relationships/hyperlink" Target="https://brand-mebel.com/ua/p1592367304-koleso-stoporom-d40mm.html?srsltid=AfmBOopb-tjl_fLgvQt4Y_EiC7TrWooQOofgFF8Ti9d3x7gPQH-n4_nB" TargetMode="External"/><Relationship Id="rId78" Type="http://schemas.openxmlformats.org/officeDocument/2006/relationships/image" Target="../media/image40.jpeg"/><Relationship Id="rId94" Type="http://schemas.openxmlformats.org/officeDocument/2006/relationships/hyperlink" Target="https://brand-mebel.com/ua/p463852464-klej-rasplav-termolajt.html" TargetMode="External"/><Relationship Id="rId99" Type="http://schemas.openxmlformats.org/officeDocument/2006/relationships/hyperlink" Target="https://brand-mebel.com/ua/p2024010773-mehanizm-dlya-otkidnogo.html" TargetMode="External"/><Relationship Id="rId101" Type="http://schemas.openxmlformats.org/officeDocument/2006/relationships/hyperlink" Target="https://brand-mebel.com/ua/p2121061638-mehanizm-podema-dvuspalnoj.html" TargetMode="External"/><Relationship Id="rId122" Type="http://schemas.openxmlformats.org/officeDocument/2006/relationships/image" Target="../media/image61.png"/><Relationship Id="rId143" Type="http://schemas.openxmlformats.org/officeDocument/2006/relationships/hyperlink" Target="https://brand-mebel.com/ua/p1782835160-mehanizm-podema-krovati.html" TargetMode="External"/><Relationship Id="rId148" Type="http://schemas.openxmlformats.org/officeDocument/2006/relationships/image" Target="../media/image77.jpeg"/><Relationship Id="rId4" Type="http://schemas.openxmlformats.org/officeDocument/2006/relationships/image" Target="../media/image2.jpeg"/><Relationship Id="rId9" Type="http://schemas.openxmlformats.org/officeDocument/2006/relationships/hyperlink" Target="http://brand-mebel.com/p55962645-amortizator-gazovyj-lift.html" TargetMode="External"/><Relationship Id="rId26" Type="http://schemas.openxmlformats.org/officeDocument/2006/relationships/hyperlink" Target="http://brand-mebel.com/p35956376-nozhki-dlya-krovati.html" TargetMode="External"/><Relationship Id="rId47" Type="http://schemas.openxmlformats.org/officeDocument/2006/relationships/hyperlink" Target="http://brand-mebel.com/p86271975-podemnyj-mehanizm-dlya.html" TargetMode="External"/><Relationship Id="rId68" Type="http://schemas.openxmlformats.org/officeDocument/2006/relationships/image" Target="../media/image35.jpeg"/><Relationship Id="rId89" Type="http://schemas.openxmlformats.org/officeDocument/2006/relationships/image" Target="../media/image46.png"/><Relationship Id="rId112" Type="http://schemas.openxmlformats.org/officeDocument/2006/relationships/image" Target="../media/image56.png"/><Relationship Id="rId133" Type="http://schemas.openxmlformats.org/officeDocument/2006/relationships/image" Target="../media/image68.jpeg"/><Relationship Id="rId154" Type="http://schemas.openxmlformats.org/officeDocument/2006/relationships/image" Target="../media/image80.jpeg"/><Relationship Id="rId16" Type="http://schemas.openxmlformats.org/officeDocument/2006/relationships/image" Target="../media/image8.jpeg"/><Relationship Id="rId37" Type="http://schemas.openxmlformats.org/officeDocument/2006/relationships/image" Target="../media/image18.jpeg"/><Relationship Id="rId58" Type="http://schemas.openxmlformats.org/officeDocument/2006/relationships/hyperlink" Target="https://brand-mebel.com/p1015723476-obmezhuvach-hodu-amortizatora.html" TargetMode="External"/><Relationship Id="rId79" Type="http://schemas.openxmlformats.org/officeDocument/2006/relationships/hyperlink" Target="https://brand-mebel.com/ua/p1712734828-kriplennya-gazovogo-amortizatora.html" TargetMode="External"/><Relationship Id="rId102" Type="http://schemas.openxmlformats.org/officeDocument/2006/relationships/image" Target="../media/image51.jpeg"/><Relationship Id="rId123" Type="http://schemas.openxmlformats.org/officeDocument/2006/relationships/hyperlink" Target="https://brand-mebel.com/ua/p2370439162-shtanga-teleskopicheskaya-sinhronizator.html" TargetMode="External"/><Relationship Id="rId144" Type="http://schemas.openxmlformats.org/officeDocument/2006/relationships/image" Target="../media/image75.jpeg"/><Relationship Id="rId90" Type="http://schemas.openxmlformats.org/officeDocument/2006/relationships/hyperlink" Target="https://brand-mebel.com/ua/p460341486-klej-rasplav-termolajt.html" TargetMode="External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hyperlink" Target="https://brand-mebel.com/ua/p2369924738-mehanizm-transformatsii-divana.html" TargetMode="External"/><Relationship Id="rId21" Type="http://schemas.openxmlformats.org/officeDocument/2006/relationships/image" Target="../media/image12.jpeg"/><Relationship Id="rId42" Type="http://schemas.openxmlformats.org/officeDocument/2006/relationships/image" Target="../media/image92.jpeg"/><Relationship Id="rId63" Type="http://schemas.openxmlformats.org/officeDocument/2006/relationships/image" Target="../media/image99.jpeg"/><Relationship Id="rId84" Type="http://schemas.openxmlformats.org/officeDocument/2006/relationships/hyperlink" Target="https://brand-mebel.com/ua/p460341486-klej-rasplav-termolajt.html" TargetMode="External"/><Relationship Id="rId138" Type="http://schemas.openxmlformats.org/officeDocument/2006/relationships/image" Target="../media/image138.jpeg"/><Relationship Id="rId107" Type="http://schemas.openxmlformats.org/officeDocument/2006/relationships/hyperlink" Target="https://brand-mebel.com/ua/p2096059859-zatsep-mebelnyj-montazhnyj.html" TargetMode="External"/><Relationship Id="rId11" Type="http://schemas.openxmlformats.org/officeDocument/2006/relationships/hyperlink" Target="http://brand-mebel.com/p67467370-amortizator-gazovyj-lift.html" TargetMode="External"/><Relationship Id="rId32" Type="http://schemas.openxmlformats.org/officeDocument/2006/relationships/hyperlink" Target="http://brand-mebel.com/p29356276-petlya-180-tsilindricheskaya.html" TargetMode="External"/><Relationship Id="rId53" Type="http://schemas.openxmlformats.org/officeDocument/2006/relationships/image" Target="../media/image28.jpeg"/><Relationship Id="rId74" Type="http://schemas.openxmlformats.org/officeDocument/2006/relationships/image" Target="../media/image105.jpeg"/><Relationship Id="rId128" Type="http://schemas.openxmlformats.org/officeDocument/2006/relationships/image" Target="../media/image133.jpeg"/><Relationship Id="rId5" Type="http://schemas.openxmlformats.org/officeDocument/2006/relationships/hyperlink" Target="http://brand-mebel.com/p43277820-mehanizm-podema-karkasa.html" TargetMode="External"/><Relationship Id="rId90" Type="http://schemas.openxmlformats.org/officeDocument/2006/relationships/image" Target="../media/image112.jpeg"/><Relationship Id="rId95" Type="http://schemas.openxmlformats.org/officeDocument/2006/relationships/hyperlink" Target="https://brand-mebel.com/ua/p2024010773-mehanizm-dlya-otkidnogo.html" TargetMode="External"/><Relationship Id="rId22" Type="http://schemas.openxmlformats.org/officeDocument/2006/relationships/hyperlink" Target="http://brand-mebel.com/p35956376-nozhki-dlya-krovati.html" TargetMode="External"/><Relationship Id="rId27" Type="http://schemas.openxmlformats.org/officeDocument/2006/relationships/image" Target="../media/image85.jpeg"/><Relationship Id="rId43" Type="http://schemas.openxmlformats.org/officeDocument/2006/relationships/hyperlink" Target="http://brand-mebel.com/p86271975-podemnyj-mehanizm-dlya.html" TargetMode="External"/><Relationship Id="rId48" Type="http://schemas.openxmlformats.org/officeDocument/2006/relationships/image" Target="../media/image26.jpeg"/><Relationship Id="rId64" Type="http://schemas.openxmlformats.org/officeDocument/2006/relationships/hyperlink" Target="https://brand-mebel.com/p550650723-podemnyj-mehanizm-dlya.html" TargetMode="External"/><Relationship Id="rId69" Type="http://schemas.openxmlformats.org/officeDocument/2006/relationships/hyperlink" Target="https://invite.viber.com/?g2=AQAj9DvlwovsA04wmmH/RANha5+XMxMmAngUZTsVWLZTq036sMjvqyRzEd0a4Po8" TargetMode="External"/><Relationship Id="rId113" Type="http://schemas.openxmlformats.org/officeDocument/2006/relationships/hyperlink" Target="https://brand-mebel.com/ua/p2381699913-mehanizm-zhurnalnogo-stola.html" TargetMode="External"/><Relationship Id="rId118" Type="http://schemas.openxmlformats.org/officeDocument/2006/relationships/image" Target="../media/image126.png"/><Relationship Id="rId134" Type="http://schemas.openxmlformats.org/officeDocument/2006/relationships/image" Target="../media/image135.jpeg"/><Relationship Id="rId139" Type="http://schemas.openxmlformats.org/officeDocument/2006/relationships/hyperlink" Target="https://brand-mebel.com/ua/p2823906887-nakladnaya-metallicheskaya-petlya.html" TargetMode="External"/><Relationship Id="rId80" Type="http://schemas.openxmlformats.org/officeDocument/2006/relationships/image" Target="../media/image108.png"/><Relationship Id="rId85" Type="http://schemas.openxmlformats.org/officeDocument/2006/relationships/image" Target="../media/image110.jpeg"/><Relationship Id="rId12" Type="http://schemas.openxmlformats.org/officeDocument/2006/relationships/hyperlink" Target="http://brand-mebel.com/p39923491-mehanizm-podema-krovati.html" TargetMode="External"/><Relationship Id="rId17" Type="http://schemas.openxmlformats.org/officeDocument/2006/relationships/image" Target="../media/image10.jpeg"/><Relationship Id="rId33" Type="http://schemas.openxmlformats.org/officeDocument/2006/relationships/image" Target="../media/image88.jpeg"/><Relationship Id="rId38" Type="http://schemas.openxmlformats.org/officeDocument/2006/relationships/hyperlink" Target="http://brand-mebel.com/p33096364-petlya-vreznaya-sharnirnaya.html" TargetMode="External"/><Relationship Id="rId59" Type="http://schemas.openxmlformats.org/officeDocument/2006/relationships/hyperlink" Target="https://brand-mebel.com/p1011794594-obmezhuvach-dlya-matratsu.html" TargetMode="External"/><Relationship Id="rId103" Type="http://schemas.openxmlformats.org/officeDocument/2006/relationships/hyperlink" Target="https://brand-mebel.com/ua/p2101655187-ugolnik-universalnyj-metalicheskij.html" TargetMode="External"/><Relationship Id="rId108" Type="http://schemas.openxmlformats.org/officeDocument/2006/relationships/image" Target="../media/image121.png"/><Relationship Id="rId124" Type="http://schemas.openxmlformats.org/officeDocument/2006/relationships/image" Target="../media/image65.jpeg"/><Relationship Id="rId129" Type="http://schemas.openxmlformats.org/officeDocument/2006/relationships/image" Target="../media/image69.jpeg"/><Relationship Id="rId54" Type="http://schemas.openxmlformats.org/officeDocument/2006/relationships/hyperlink" Target="https://brand-mebel.com/ua/p1015723476-ogranichitel-hoda-amortizatora.html" TargetMode="External"/><Relationship Id="rId70" Type="http://schemas.openxmlformats.org/officeDocument/2006/relationships/image" Target="../media/image103.png"/><Relationship Id="rId75" Type="http://schemas.openxmlformats.org/officeDocument/2006/relationships/hyperlink" Target="https://brand-mebel.com/ua/p1714831842-kreplenie-gazovogo-amortizatora.html" TargetMode="External"/><Relationship Id="rId91" Type="http://schemas.openxmlformats.org/officeDocument/2006/relationships/hyperlink" Target="https://brand-mebel.com/ua/p1839977709-klej-rasplav-termolajt.html" TargetMode="External"/><Relationship Id="rId96" Type="http://schemas.openxmlformats.org/officeDocument/2006/relationships/image" Target="../media/image115.jpeg"/><Relationship Id="rId140" Type="http://schemas.openxmlformats.org/officeDocument/2006/relationships/image" Target="../media/image139.png"/><Relationship Id="rId145" Type="http://schemas.openxmlformats.org/officeDocument/2006/relationships/hyperlink" Target="https://brand-mebel.com/ua/p2853145002-nakladnaya-metallicheskaya-petlya.html" TargetMode="External"/><Relationship Id="rId1" Type="http://schemas.openxmlformats.org/officeDocument/2006/relationships/hyperlink" Target="http://brand-mebel.com/p86271569-podemnyj-mehanizm-dlya.html" TargetMode="External"/><Relationship Id="rId6" Type="http://schemas.openxmlformats.org/officeDocument/2006/relationships/image" Target="../media/image4.jpeg"/><Relationship Id="rId23" Type="http://schemas.openxmlformats.org/officeDocument/2006/relationships/image" Target="../media/image13.jpeg"/><Relationship Id="rId28" Type="http://schemas.openxmlformats.org/officeDocument/2006/relationships/hyperlink" Target="http://brand-mebel.com/p26688985-mehanizm-dlya-stola.html" TargetMode="External"/><Relationship Id="rId49" Type="http://schemas.openxmlformats.org/officeDocument/2006/relationships/hyperlink" Target="http://brand-mebel.com/p399817833-petlya-vreznaya-sharnirnaya.html" TargetMode="External"/><Relationship Id="rId114" Type="http://schemas.openxmlformats.org/officeDocument/2006/relationships/image" Target="../media/image124.png"/><Relationship Id="rId119" Type="http://schemas.openxmlformats.org/officeDocument/2006/relationships/hyperlink" Target="https://brand-mebel.com/ua/p2360801671-mehanizm-transformatsii-divana.html" TargetMode="External"/><Relationship Id="rId44" Type="http://schemas.openxmlformats.org/officeDocument/2006/relationships/image" Target="../media/image24.jpeg"/><Relationship Id="rId60" Type="http://schemas.openxmlformats.org/officeDocument/2006/relationships/image" Target="../media/image97.png"/><Relationship Id="rId65" Type="http://schemas.openxmlformats.org/officeDocument/2006/relationships/image" Target="../media/image100.jpeg"/><Relationship Id="rId81" Type="http://schemas.openxmlformats.org/officeDocument/2006/relationships/hyperlink" Target="https://brand-mebel.com/ua/p1751987274-koleso-ploschadkoj-stoporom.html" TargetMode="External"/><Relationship Id="rId86" Type="http://schemas.openxmlformats.org/officeDocument/2006/relationships/hyperlink" Target="https://brand-mebel.com/ua/p460358571-klej-rasplav-termolajt.html" TargetMode="External"/><Relationship Id="rId130" Type="http://schemas.openxmlformats.org/officeDocument/2006/relationships/image" Target="../media/image70.jpeg"/><Relationship Id="rId135" Type="http://schemas.openxmlformats.org/officeDocument/2006/relationships/image" Target="../media/image136.jpeg"/><Relationship Id="rId13" Type="http://schemas.openxmlformats.org/officeDocument/2006/relationships/image" Target="../media/image8.jpeg"/><Relationship Id="rId18" Type="http://schemas.openxmlformats.org/officeDocument/2006/relationships/hyperlink" Target="http://brand-mebel.com/p29234369-mehanizm-dlya-krovati.html" TargetMode="External"/><Relationship Id="rId39" Type="http://schemas.openxmlformats.org/officeDocument/2006/relationships/image" Target="../media/image20.jpeg"/><Relationship Id="rId109" Type="http://schemas.openxmlformats.org/officeDocument/2006/relationships/hyperlink" Target="https://brand-mebel.com/ua/p2150844689-mehanizm-podema-dvuspalnoj.html" TargetMode="External"/><Relationship Id="rId34" Type="http://schemas.openxmlformats.org/officeDocument/2006/relationships/hyperlink" Target="http://brand-mebel.com/p31394731-petlya-180-tsilindricheskaya.html" TargetMode="External"/><Relationship Id="rId50" Type="http://schemas.openxmlformats.org/officeDocument/2006/relationships/hyperlink" Target="http://brand-mebel.com/p400625138-nozhki-dlya-krovati.html" TargetMode="External"/><Relationship Id="rId55" Type="http://schemas.openxmlformats.org/officeDocument/2006/relationships/image" Target="../media/image94.jpeg"/><Relationship Id="rId76" Type="http://schemas.openxmlformats.org/officeDocument/2006/relationships/image" Target="../media/image106.jpeg"/><Relationship Id="rId97" Type="http://schemas.openxmlformats.org/officeDocument/2006/relationships/hyperlink" Target="https://brand-mebel.com/ua/p2121061638-mehanizm-podema-dvuspalnoj.html" TargetMode="External"/><Relationship Id="rId104" Type="http://schemas.openxmlformats.org/officeDocument/2006/relationships/image" Target="../media/image119.jpeg"/><Relationship Id="rId120" Type="http://schemas.openxmlformats.org/officeDocument/2006/relationships/image" Target="../media/image127.png"/><Relationship Id="rId125" Type="http://schemas.openxmlformats.org/officeDocument/2006/relationships/image" Target="../media/image130.jpeg"/><Relationship Id="rId141" Type="http://schemas.openxmlformats.org/officeDocument/2006/relationships/hyperlink" Target="https://brand-mebel.com/ua/p2898970923-nakladnaya-metallicheskaya-petlya.html" TargetMode="External"/><Relationship Id="rId146" Type="http://schemas.openxmlformats.org/officeDocument/2006/relationships/image" Target="../media/image142.jpeg"/><Relationship Id="rId7" Type="http://schemas.openxmlformats.org/officeDocument/2006/relationships/hyperlink" Target="http://brand-mebel.com/p55962645-amortizator-gazovyj-lift.html" TargetMode="External"/><Relationship Id="rId71" Type="http://schemas.openxmlformats.org/officeDocument/2006/relationships/hyperlink" Target="https://brand-mebel.com/ua/p1591649890-mehanizm-podema-krovati.html" TargetMode="External"/><Relationship Id="rId92" Type="http://schemas.openxmlformats.org/officeDocument/2006/relationships/image" Target="../media/image113.jpeg"/><Relationship Id="rId2" Type="http://schemas.openxmlformats.org/officeDocument/2006/relationships/image" Target="../media/image33.jpeg"/><Relationship Id="rId29" Type="http://schemas.openxmlformats.org/officeDocument/2006/relationships/image" Target="../media/image86.jpeg"/><Relationship Id="rId24" Type="http://schemas.openxmlformats.org/officeDocument/2006/relationships/hyperlink" Target="http://brand-mebel.com/p47936382-remni-dlya-odnospalnogo.html" TargetMode="External"/><Relationship Id="rId40" Type="http://schemas.openxmlformats.org/officeDocument/2006/relationships/hyperlink" Target="http://brand-mebel.com/p270636698-petlya-siso-180.html" TargetMode="External"/><Relationship Id="rId45" Type="http://schemas.openxmlformats.org/officeDocument/2006/relationships/hyperlink" Target="http://brand-mebel.com" TargetMode="External"/><Relationship Id="rId66" Type="http://schemas.openxmlformats.org/officeDocument/2006/relationships/image" Target="../media/image101.jpeg"/><Relationship Id="rId87" Type="http://schemas.openxmlformats.org/officeDocument/2006/relationships/hyperlink" Target="https://brand-mebel.com/ua/p463852464-klej-rasplav-termolajt.html" TargetMode="External"/><Relationship Id="rId110" Type="http://schemas.openxmlformats.org/officeDocument/2006/relationships/image" Target="../media/image122.jpeg"/><Relationship Id="rId115" Type="http://schemas.openxmlformats.org/officeDocument/2006/relationships/hyperlink" Target="https://brand-mebel.com/ua/p2370439162-shtanga-teleskopicheskaya-sinhronizator.html" TargetMode="External"/><Relationship Id="rId131" Type="http://schemas.openxmlformats.org/officeDocument/2006/relationships/image" Target="../media/image134.jpeg"/><Relationship Id="rId136" Type="http://schemas.openxmlformats.org/officeDocument/2006/relationships/image" Target="../media/image137.jpeg"/><Relationship Id="rId61" Type="http://schemas.openxmlformats.org/officeDocument/2006/relationships/hyperlink" Target="https://brand-mebel.com/ua/p1220421655-mehanizm-pidjomu-lizhka.html" TargetMode="External"/><Relationship Id="rId82" Type="http://schemas.openxmlformats.org/officeDocument/2006/relationships/image" Target="../media/image109.png"/><Relationship Id="rId19" Type="http://schemas.openxmlformats.org/officeDocument/2006/relationships/hyperlink" Target="http://brand-mebel.com/p29234376-mehanizm-dlya-krovati.html" TargetMode="External"/><Relationship Id="rId14" Type="http://schemas.openxmlformats.org/officeDocument/2006/relationships/hyperlink" Target="http://brand-mebel.com/p43277860-mehanizm-dlya-krovati.html" TargetMode="External"/><Relationship Id="rId30" Type="http://schemas.openxmlformats.org/officeDocument/2006/relationships/hyperlink" Target="http://brand-mebel.com/p29653041-mehanizm-zhurnalnogo-stola.html" TargetMode="External"/><Relationship Id="rId35" Type="http://schemas.openxmlformats.org/officeDocument/2006/relationships/image" Target="../media/image89.jpeg"/><Relationship Id="rId56" Type="http://schemas.openxmlformats.org/officeDocument/2006/relationships/image" Target="../media/image95.jpeg"/><Relationship Id="rId77" Type="http://schemas.openxmlformats.org/officeDocument/2006/relationships/hyperlink" Target="https://brand-mebel.com/p1983290870-remen-dlya-podema.html" TargetMode="External"/><Relationship Id="rId100" Type="http://schemas.openxmlformats.org/officeDocument/2006/relationships/image" Target="../media/image117.png"/><Relationship Id="rId105" Type="http://schemas.openxmlformats.org/officeDocument/2006/relationships/hyperlink" Target="https://brand-mebel.com/ua/p1567433211-ugolnik-universalnyj-metalicheskij.html" TargetMode="External"/><Relationship Id="rId126" Type="http://schemas.openxmlformats.org/officeDocument/2006/relationships/image" Target="../media/image131.jpeg"/><Relationship Id="rId147" Type="http://schemas.openxmlformats.org/officeDocument/2006/relationships/image" Target="../media/image81.jpeg"/><Relationship Id="rId8" Type="http://schemas.openxmlformats.org/officeDocument/2006/relationships/image" Target="../media/image82.jpeg"/><Relationship Id="rId51" Type="http://schemas.openxmlformats.org/officeDocument/2006/relationships/hyperlink" Target="https://brand-mebel.com/ua/p479255862-amortizator-gazovyj-lift.html" TargetMode="External"/><Relationship Id="rId72" Type="http://schemas.openxmlformats.org/officeDocument/2006/relationships/image" Target="../media/image104.jpeg"/><Relationship Id="rId93" Type="http://schemas.openxmlformats.org/officeDocument/2006/relationships/hyperlink" Target="https://brand-mebel.com/ua/p1877160177-mehanizm-zhurnalno-obedennogo.html" TargetMode="External"/><Relationship Id="rId98" Type="http://schemas.openxmlformats.org/officeDocument/2006/relationships/image" Target="../media/image116.jpeg"/><Relationship Id="rId121" Type="http://schemas.openxmlformats.org/officeDocument/2006/relationships/hyperlink" Target="https://brand-mebel.com/ua/p2254804923-dempfer-rezinovyj-otbojnik.html" TargetMode="External"/><Relationship Id="rId142" Type="http://schemas.openxmlformats.org/officeDocument/2006/relationships/image" Target="../media/image140.jpeg"/><Relationship Id="rId3" Type="http://schemas.openxmlformats.org/officeDocument/2006/relationships/hyperlink" Target="http://brand-mebel.com/p25232889-podemnyj-mehanizm-dlya.html" TargetMode="External"/><Relationship Id="rId25" Type="http://schemas.openxmlformats.org/officeDocument/2006/relationships/image" Target="../media/image84.jpeg"/><Relationship Id="rId46" Type="http://schemas.openxmlformats.org/officeDocument/2006/relationships/image" Target="../media/image93.jpeg"/><Relationship Id="rId67" Type="http://schemas.openxmlformats.org/officeDocument/2006/relationships/hyperlink" Target="https://brand-mebel.com/ua/p1422515406-ugolnik-universalnyj-metalicheskij.html" TargetMode="External"/><Relationship Id="rId116" Type="http://schemas.openxmlformats.org/officeDocument/2006/relationships/image" Target="../media/image125.png"/><Relationship Id="rId137" Type="http://schemas.openxmlformats.org/officeDocument/2006/relationships/image" Target="../media/image77.jpeg"/><Relationship Id="rId20" Type="http://schemas.openxmlformats.org/officeDocument/2006/relationships/hyperlink" Target="http://brand-mebel.com/p37086417-mehanizm-dlya-krovati.html" TargetMode="External"/><Relationship Id="rId41" Type="http://schemas.openxmlformats.org/officeDocument/2006/relationships/image" Target="../media/image91.jpeg"/><Relationship Id="rId62" Type="http://schemas.openxmlformats.org/officeDocument/2006/relationships/image" Target="../media/image98.jpeg"/><Relationship Id="rId83" Type="http://schemas.openxmlformats.org/officeDocument/2006/relationships/image" Target="../media/image46.png"/><Relationship Id="rId88" Type="http://schemas.openxmlformats.org/officeDocument/2006/relationships/image" Target="../media/image111.jpeg"/><Relationship Id="rId111" Type="http://schemas.openxmlformats.org/officeDocument/2006/relationships/hyperlink" Target="https://brand-mebel.com/ua/p2381785119-mehanizm-zhurnalnogo-stola.html" TargetMode="External"/><Relationship Id="rId132" Type="http://schemas.openxmlformats.org/officeDocument/2006/relationships/hyperlink" Target="https://brand-mebel.com/p1747060264-remen-dlya-podema.html" TargetMode="External"/><Relationship Id="rId15" Type="http://schemas.openxmlformats.org/officeDocument/2006/relationships/image" Target="../media/image9.jpeg"/><Relationship Id="rId36" Type="http://schemas.openxmlformats.org/officeDocument/2006/relationships/hyperlink" Target="http://brand-mebel.com/p43277748-petlya-180-tsilindricheskaya.html" TargetMode="External"/><Relationship Id="rId57" Type="http://schemas.openxmlformats.org/officeDocument/2006/relationships/hyperlink" Target="https://brand-mebel.com/p1011300173-obmezhuvach-dlya-matratsu.html" TargetMode="External"/><Relationship Id="rId106" Type="http://schemas.openxmlformats.org/officeDocument/2006/relationships/image" Target="../media/image120.jpeg"/><Relationship Id="rId127" Type="http://schemas.openxmlformats.org/officeDocument/2006/relationships/image" Target="../media/image132.jpeg"/><Relationship Id="rId10" Type="http://schemas.openxmlformats.org/officeDocument/2006/relationships/image" Target="../media/image83.jpeg"/><Relationship Id="rId31" Type="http://schemas.openxmlformats.org/officeDocument/2006/relationships/image" Target="../media/image87.jpeg"/><Relationship Id="rId52" Type="http://schemas.openxmlformats.org/officeDocument/2006/relationships/hyperlink" Target="http://brand-mebel.com/p503289108-mehanizm-dlya-krovati.html" TargetMode="External"/><Relationship Id="rId73" Type="http://schemas.openxmlformats.org/officeDocument/2006/relationships/hyperlink" Target="https://brand-mebel.com/ua/p1712734828-kriplennya-gazovogo-amortizatora.html" TargetMode="External"/><Relationship Id="rId78" Type="http://schemas.openxmlformats.org/officeDocument/2006/relationships/image" Target="../media/image107.jpeg"/><Relationship Id="rId94" Type="http://schemas.openxmlformats.org/officeDocument/2006/relationships/image" Target="../media/image114.png"/><Relationship Id="rId99" Type="http://schemas.openxmlformats.org/officeDocument/2006/relationships/hyperlink" Target="https://brand-mebel.com/ua/p2123183059-ugolnik-universalnyj-metalicheskij.html" TargetMode="External"/><Relationship Id="rId101" Type="http://schemas.openxmlformats.org/officeDocument/2006/relationships/hyperlink" Target="https://brand-mebel.com/ua/p2123154530-ugolnik-universalnyj-metalicheskij.html" TargetMode="External"/><Relationship Id="rId122" Type="http://schemas.openxmlformats.org/officeDocument/2006/relationships/image" Target="../media/image128.png"/><Relationship Id="rId143" Type="http://schemas.openxmlformats.org/officeDocument/2006/relationships/hyperlink" Target="https://brand-mebel.com/ua/p2865543828-nakladnaya-metallicheskaya-petlya.html" TargetMode="External"/><Relationship Id="rId4" Type="http://schemas.openxmlformats.org/officeDocument/2006/relationships/image" Target="../media/image2.jpeg"/><Relationship Id="rId9" Type="http://schemas.openxmlformats.org/officeDocument/2006/relationships/hyperlink" Target="https://brand-mebel.com/ua/p55962645-amortizator-gazovyj-lift.html" TargetMode="External"/><Relationship Id="rId26" Type="http://schemas.openxmlformats.org/officeDocument/2006/relationships/hyperlink" Target="http://brand-mebel.com/p63989842-remni-dlya-dvospalnogo.html" TargetMode="External"/><Relationship Id="rId47" Type="http://schemas.openxmlformats.org/officeDocument/2006/relationships/hyperlink" Target="http://brand-mebel.com/p282204543-komplekt-kolyos-dlya.html" TargetMode="External"/><Relationship Id="rId68" Type="http://schemas.openxmlformats.org/officeDocument/2006/relationships/image" Target="../media/image102.jpeg"/><Relationship Id="rId89" Type="http://schemas.openxmlformats.org/officeDocument/2006/relationships/hyperlink" Target="https://brand-mebel.com/ua/p1840010731-klej-rasplav-termolajt.html" TargetMode="External"/><Relationship Id="rId112" Type="http://schemas.openxmlformats.org/officeDocument/2006/relationships/image" Target="../media/image123.png"/><Relationship Id="rId133" Type="http://schemas.openxmlformats.org/officeDocument/2006/relationships/image" Target="../media/image73.jpg"/><Relationship Id="rId16" Type="http://schemas.openxmlformats.org/officeDocument/2006/relationships/hyperlink" Target="http://brand-mebel.com/p43277846-mehanizm-dlya-raskladnoj.html" TargetMode="External"/><Relationship Id="rId37" Type="http://schemas.openxmlformats.org/officeDocument/2006/relationships/image" Target="../media/image90.jpeg"/><Relationship Id="rId58" Type="http://schemas.openxmlformats.org/officeDocument/2006/relationships/image" Target="../media/image96.jpeg"/><Relationship Id="rId79" Type="http://schemas.openxmlformats.org/officeDocument/2006/relationships/hyperlink" Target="https://brand-mebel.com/ua/p1751811429-koleso-ploschadkoj-stoporom.html" TargetMode="External"/><Relationship Id="rId102" Type="http://schemas.openxmlformats.org/officeDocument/2006/relationships/image" Target="../media/image118.png"/><Relationship Id="rId123" Type="http://schemas.openxmlformats.org/officeDocument/2006/relationships/image" Target="../media/image129.png"/><Relationship Id="rId144" Type="http://schemas.openxmlformats.org/officeDocument/2006/relationships/image" Target="../media/image14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4061373</xdr:colOff>
      <xdr:row>8</xdr:row>
      <xdr:rowOff>32455</xdr:rowOff>
    </xdr:from>
    <xdr:to>
      <xdr:col>2</xdr:col>
      <xdr:colOff>4519078</xdr:colOff>
      <xdr:row>8</xdr:row>
      <xdr:rowOff>257338</xdr:rowOff>
    </xdr:to>
    <xdr:pic>
      <xdr:nvPicPr>
        <xdr:cNvPr id="3" name="Рисунок 2" descr="М44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47436" y="1825160"/>
          <a:ext cx="457705" cy="224883"/>
        </a:xfrm>
        <a:prstGeom prst="rect">
          <a:avLst/>
        </a:prstGeom>
      </xdr:spPr>
    </xdr:pic>
    <xdr:clientData/>
  </xdr:twoCellAnchor>
  <xdr:twoCellAnchor editAs="oneCell">
    <xdr:from>
      <xdr:col>2</xdr:col>
      <xdr:colOff>4105481</xdr:colOff>
      <xdr:row>15</xdr:row>
      <xdr:rowOff>9350</xdr:rowOff>
    </xdr:from>
    <xdr:to>
      <xdr:col>2</xdr:col>
      <xdr:colOff>4533028</xdr:colOff>
      <xdr:row>15</xdr:row>
      <xdr:rowOff>259957</xdr:rowOff>
    </xdr:to>
    <xdr:pic>
      <xdr:nvPicPr>
        <xdr:cNvPr id="4" name="Рисунок 3" descr="6епм7нрт8ш.jp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89252" y="2595796"/>
          <a:ext cx="426979" cy="250607"/>
        </a:xfrm>
        <a:prstGeom prst="rect">
          <a:avLst/>
        </a:prstGeom>
      </xdr:spPr>
    </xdr:pic>
    <xdr:clientData/>
  </xdr:twoCellAnchor>
  <xdr:twoCellAnchor editAs="oneCell">
    <xdr:from>
      <xdr:col>2</xdr:col>
      <xdr:colOff>4014440</xdr:colOff>
      <xdr:row>41</xdr:row>
      <xdr:rowOff>9294</xdr:rowOff>
    </xdr:from>
    <xdr:to>
      <xdr:col>2</xdr:col>
      <xdr:colOff>4532827</xdr:colOff>
      <xdr:row>41</xdr:row>
      <xdr:rowOff>260006</xdr:rowOff>
    </xdr:to>
    <xdr:pic>
      <xdr:nvPicPr>
        <xdr:cNvPr id="5" name="Рисунок 4" descr="IMG_2713.jp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064513" y="7336574"/>
          <a:ext cx="394953" cy="250712"/>
        </a:xfrm>
        <a:prstGeom prst="rect">
          <a:avLst/>
        </a:prstGeom>
      </xdr:spPr>
    </xdr:pic>
    <xdr:clientData/>
  </xdr:twoCellAnchor>
  <xdr:twoCellAnchor editAs="oneCell">
    <xdr:from>
      <xdr:col>2</xdr:col>
      <xdr:colOff>4009793</xdr:colOff>
      <xdr:row>34</xdr:row>
      <xdr:rowOff>59918</xdr:rowOff>
    </xdr:from>
    <xdr:to>
      <xdr:col>2</xdr:col>
      <xdr:colOff>4533409</xdr:colOff>
      <xdr:row>34</xdr:row>
      <xdr:rowOff>233599</xdr:rowOff>
    </xdr:to>
    <xdr:pic>
      <xdr:nvPicPr>
        <xdr:cNvPr id="6" name="Рисунок 5" descr="IMG_2622а.jp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059866" y="6592674"/>
          <a:ext cx="400182" cy="173681"/>
        </a:xfrm>
        <a:prstGeom prst="rect">
          <a:avLst/>
        </a:prstGeom>
      </xdr:spPr>
    </xdr:pic>
    <xdr:clientData/>
  </xdr:twoCellAnchor>
  <xdr:twoCellAnchor editAs="oneCell">
    <xdr:from>
      <xdr:col>2</xdr:col>
      <xdr:colOff>4136850</xdr:colOff>
      <xdr:row>45</xdr:row>
      <xdr:rowOff>35061</xdr:rowOff>
    </xdr:from>
    <xdr:to>
      <xdr:col>2</xdr:col>
      <xdr:colOff>4537986</xdr:colOff>
      <xdr:row>45</xdr:row>
      <xdr:rowOff>260282</xdr:rowOff>
    </xdr:to>
    <xdr:pic>
      <xdr:nvPicPr>
        <xdr:cNvPr id="7" name="Рисунок 6" descr="lift2.jp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923095" y="8500188"/>
          <a:ext cx="369922" cy="225221"/>
        </a:xfrm>
        <a:prstGeom prst="rect">
          <a:avLst/>
        </a:prstGeom>
      </xdr:spPr>
    </xdr:pic>
    <xdr:clientData/>
  </xdr:twoCellAnchor>
  <xdr:twoCellAnchor editAs="oneCell">
    <xdr:from>
      <xdr:col>2</xdr:col>
      <xdr:colOff>4106757</xdr:colOff>
      <xdr:row>46</xdr:row>
      <xdr:rowOff>8304</xdr:rowOff>
    </xdr:from>
    <xdr:to>
      <xdr:col>2</xdr:col>
      <xdr:colOff>4533957</xdr:colOff>
      <xdr:row>46</xdr:row>
      <xdr:rowOff>208156</xdr:rowOff>
    </xdr:to>
    <xdr:pic>
      <xdr:nvPicPr>
        <xdr:cNvPr id="8" name="Рисунок 7" descr="lift2.jp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891059" y="8750860"/>
          <a:ext cx="429217" cy="199852"/>
        </a:xfrm>
        <a:prstGeom prst="rect">
          <a:avLst/>
        </a:prstGeom>
      </xdr:spPr>
    </xdr:pic>
    <xdr:clientData/>
  </xdr:twoCellAnchor>
  <xdr:twoCellAnchor editAs="oneCell">
    <xdr:from>
      <xdr:col>2</xdr:col>
      <xdr:colOff>4081346</xdr:colOff>
      <xdr:row>47</xdr:row>
      <xdr:rowOff>27896</xdr:rowOff>
    </xdr:from>
    <xdr:to>
      <xdr:col>2</xdr:col>
      <xdr:colOff>4536186</xdr:colOff>
      <xdr:row>47</xdr:row>
      <xdr:rowOff>208368</xdr:rowOff>
    </xdr:to>
    <xdr:pic>
      <xdr:nvPicPr>
        <xdr:cNvPr id="9" name="Рисунок 8" descr="lift2.jp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865648" y="9038081"/>
          <a:ext cx="456857" cy="180472"/>
        </a:xfrm>
        <a:prstGeom prst="rect">
          <a:avLst/>
        </a:prstGeom>
      </xdr:spPr>
    </xdr:pic>
    <xdr:clientData/>
  </xdr:twoCellAnchor>
  <xdr:twoCellAnchor editAs="oneCell">
    <xdr:from>
      <xdr:col>2</xdr:col>
      <xdr:colOff>4112012</xdr:colOff>
      <xdr:row>55</xdr:row>
      <xdr:rowOff>9915</xdr:rowOff>
    </xdr:from>
    <xdr:to>
      <xdr:col>2</xdr:col>
      <xdr:colOff>4534215</xdr:colOff>
      <xdr:row>55</xdr:row>
      <xdr:rowOff>256033</xdr:rowOff>
    </xdr:to>
    <xdr:pic>
      <xdr:nvPicPr>
        <xdr:cNvPr id="10" name="Рисунок 9" descr="IMG_2231.JP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5162085" y="9785817"/>
          <a:ext cx="295739" cy="246118"/>
        </a:xfrm>
        <a:prstGeom prst="rect">
          <a:avLst/>
        </a:prstGeom>
      </xdr:spPr>
    </xdr:pic>
    <xdr:clientData/>
  </xdr:twoCellAnchor>
  <xdr:twoCellAnchor editAs="oneCell">
    <xdr:from>
      <xdr:col>2</xdr:col>
      <xdr:colOff>4237972</xdr:colOff>
      <xdr:row>56</xdr:row>
      <xdr:rowOff>30585</xdr:rowOff>
    </xdr:from>
    <xdr:to>
      <xdr:col>2</xdr:col>
      <xdr:colOff>4539409</xdr:colOff>
      <xdr:row>56</xdr:row>
      <xdr:rowOff>260046</xdr:rowOff>
    </xdr:to>
    <xdr:pic>
      <xdr:nvPicPr>
        <xdr:cNvPr id="11" name="Рисунок 10" descr="Копія mla209.jp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024217" y="10424958"/>
          <a:ext cx="222598" cy="229461"/>
        </a:xfrm>
        <a:prstGeom prst="rect">
          <a:avLst/>
        </a:prstGeom>
      </xdr:spPr>
    </xdr:pic>
    <xdr:clientData/>
  </xdr:twoCellAnchor>
  <xdr:twoCellAnchor editAs="oneCell">
    <xdr:from>
      <xdr:col>2</xdr:col>
      <xdr:colOff>4260274</xdr:colOff>
      <xdr:row>57</xdr:row>
      <xdr:rowOff>15933</xdr:rowOff>
    </xdr:from>
    <xdr:to>
      <xdr:col>2</xdr:col>
      <xdr:colOff>4535829</xdr:colOff>
      <xdr:row>57</xdr:row>
      <xdr:rowOff>257293</xdr:rowOff>
    </xdr:to>
    <xdr:pic>
      <xdr:nvPicPr>
        <xdr:cNvPr id="12" name="Рисунок 11" descr="Копія mla108.jp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046519" y="10677006"/>
          <a:ext cx="234816" cy="241360"/>
        </a:xfrm>
        <a:prstGeom prst="rect">
          <a:avLst/>
        </a:prstGeom>
      </xdr:spPr>
    </xdr:pic>
    <xdr:clientData/>
  </xdr:twoCellAnchor>
  <xdr:twoCellAnchor editAs="oneCell">
    <xdr:from>
      <xdr:col>2</xdr:col>
      <xdr:colOff>4263737</xdr:colOff>
      <xdr:row>58</xdr:row>
      <xdr:rowOff>23963</xdr:rowOff>
    </xdr:from>
    <xdr:to>
      <xdr:col>2</xdr:col>
      <xdr:colOff>4535961</xdr:colOff>
      <xdr:row>58</xdr:row>
      <xdr:rowOff>252152</xdr:rowOff>
    </xdr:to>
    <xdr:pic>
      <xdr:nvPicPr>
        <xdr:cNvPr id="13" name="Рисунок 12" descr="Копія mla108.jp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049982" y="10951736"/>
          <a:ext cx="241010" cy="228189"/>
        </a:xfrm>
        <a:prstGeom prst="rect">
          <a:avLst/>
        </a:prstGeom>
      </xdr:spPr>
    </xdr:pic>
    <xdr:clientData/>
  </xdr:twoCellAnchor>
  <xdr:twoCellAnchor editAs="oneCell">
    <xdr:from>
      <xdr:col>2</xdr:col>
      <xdr:colOff>4294909</xdr:colOff>
      <xdr:row>59</xdr:row>
      <xdr:rowOff>31424</xdr:rowOff>
    </xdr:from>
    <xdr:to>
      <xdr:col>2</xdr:col>
      <xdr:colOff>4535200</xdr:colOff>
      <xdr:row>59</xdr:row>
      <xdr:rowOff>239594</xdr:rowOff>
    </xdr:to>
    <xdr:pic>
      <xdr:nvPicPr>
        <xdr:cNvPr id="14" name="Рисунок 13" descr="Копія mla108.jpg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5081154" y="11225897"/>
          <a:ext cx="209077" cy="208170"/>
        </a:xfrm>
        <a:prstGeom prst="rect">
          <a:avLst/>
        </a:prstGeom>
      </xdr:spPr>
    </xdr:pic>
    <xdr:clientData/>
  </xdr:twoCellAnchor>
  <xdr:twoCellAnchor editAs="oneCell">
    <xdr:from>
      <xdr:col>2</xdr:col>
      <xdr:colOff>4112013</xdr:colOff>
      <xdr:row>61</xdr:row>
      <xdr:rowOff>19708</xdr:rowOff>
    </xdr:from>
    <xdr:to>
      <xdr:col>2</xdr:col>
      <xdr:colOff>4538472</xdr:colOff>
      <xdr:row>61</xdr:row>
      <xdr:rowOff>256189</xdr:rowOff>
    </xdr:to>
    <xdr:pic>
      <xdr:nvPicPr>
        <xdr:cNvPr id="15" name="Рисунок 14" descr="IMG_2240.JPG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5162086" y="11119818"/>
          <a:ext cx="303025" cy="236481"/>
        </a:xfrm>
        <a:prstGeom prst="rect">
          <a:avLst/>
        </a:prstGeom>
      </xdr:spPr>
    </xdr:pic>
    <xdr:clientData/>
  </xdr:twoCellAnchor>
  <xdr:twoCellAnchor editAs="oneCell">
    <xdr:from>
      <xdr:col>2</xdr:col>
      <xdr:colOff>4268862</xdr:colOff>
      <xdr:row>67</xdr:row>
      <xdr:rowOff>15332</xdr:rowOff>
    </xdr:from>
    <xdr:to>
      <xdr:col>2</xdr:col>
      <xdr:colOff>4536208</xdr:colOff>
      <xdr:row>67</xdr:row>
      <xdr:rowOff>253356</xdr:rowOff>
    </xdr:to>
    <xdr:pic>
      <xdr:nvPicPr>
        <xdr:cNvPr id="17" name="Рисунок 16" descr="tovar1515.jpg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5054925" y="13153816"/>
          <a:ext cx="245657" cy="238024"/>
        </a:xfrm>
        <a:prstGeom prst="rect">
          <a:avLst/>
        </a:prstGeom>
      </xdr:spPr>
    </xdr:pic>
    <xdr:clientData/>
  </xdr:twoCellAnchor>
  <xdr:twoCellAnchor editAs="oneCell">
    <xdr:from>
      <xdr:col>2</xdr:col>
      <xdr:colOff>4262309</xdr:colOff>
      <xdr:row>72</xdr:row>
      <xdr:rowOff>16964</xdr:rowOff>
    </xdr:from>
    <xdr:to>
      <xdr:col>2</xdr:col>
      <xdr:colOff>4536921</xdr:colOff>
      <xdr:row>72</xdr:row>
      <xdr:rowOff>248989</xdr:rowOff>
    </xdr:to>
    <xdr:pic>
      <xdr:nvPicPr>
        <xdr:cNvPr id="18" name="Рисунок 17" descr="IMG_2608а.jpg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5048372" y="13692859"/>
          <a:ext cx="252923" cy="232025"/>
        </a:xfrm>
        <a:prstGeom prst="rect">
          <a:avLst/>
        </a:prstGeom>
      </xdr:spPr>
    </xdr:pic>
    <xdr:clientData/>
  </xdr:twoCellAnchor>
  <xdr:twoCellAnchor editAs="oneCell">
    <xdr:from>
      <xdr:col>2</xdr:col>
      <xdr:colOff>4239078</xdr:colOff>
      <xdr:row>73</xdr:row>
      <xdr:rowOff>16902</xdr:rowOff>
    </xdr:from>
    <xdr:to>
      <xdr:col>2</xdr:col>
      <xdr:colOff>4537142</xdr:colOff>
      <xdr:row>73</xdr:row>
      <xdr:rowOff>252994</xdr:rowOff>
    </xdr:to>
    <xdr:pic>
      <xdr:nvPicPr>
        <xdr:cNvPr id="19" name="Рисунок 18" descr="IMG_2608а.jpg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5025141" y="13961502"/>
          <a:ext cx="276375" cy="236092"/>
        </a:xfrm>
        <a:prstGeom prst="rect">
          <a:avLst/>
        </a:prstGeom>
      </xdr:spPr>
    </xdr:pic>
    <xdr:clientData/>
  </xdr:twoCellAnchor>
  <xdr:twoCellAnchor editAs="oneCell">
    <xdr:from>
      <xdr:col>2</xdr:col>
      <xdr:colOff>4228799</xdr:colOff>
      <xdr:row>75</xdr:row>
      <xdr:rowOff>44014</xdr:rowOff>
    </xdr:from>
    <xdr:to>
      <xdr:col>2</xdr:col>
      <xdr:colOff>4512791</xdr:colOff>
      <xdr:row>75</xdr:row>
      <xdr:rowOff>232743</xdr:rowOff>
    </xdr:to>
    <xdr:pic>
      <xdr:nvPicPr>
        <xdr:cNvPr id="20" name="Рисунок 19" descr="турецький.JPG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012570" y="18009797"/>
          <a:ext cx="283992" cy="188729"/>
        </a:xfrm>
        <a:prstGeom prst="rect">
          <a:avLst/>
        </a:prstGeom>
      </xdr:spPr>
    </xdr:pic>
    <xdr:clientData/>
  </xdr:twoCellAnchor>
  <xdr:twoCellAnchor editAs="oneCell">
    <xdr:from>
      <xdr:col>2</xdr:col>
      <xdr:colOff>4278352</xdr:colOff>
      <xdr:row>84</xdr:row>
      <xdr:rowOff>31991</xdr:rowOff>
    </xdr:from>
    <xdr:to>
      <xdr:col>2</xdr:col>
      <xdr:colOff>4537131</xdr:colOff>
      <xdr:row>84</xdr:row>
      <xdr:rowOff>222713</xdr:rowOff>
    </xdr:to>
    <xdr:pic>
      <xdr:nvPicPr>
        <xdr:cNvPr id="21" name="Рисунок 20" descr="1а.jpg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5360020" y="16212411"/>
          <a:ext cx="183666" cy="190722"/>
        </a:xfrm>
        <a:prstGeom prst="rect">
          <a:avLst/>
        </a:prstGeom>
      </xdr:spPr>
    </xdr:pic>
    <xdr:clientData/>
  </xdr:twoCellAnchor>
  <xdr:twoCellAnchor editAs="oneCell">
    <xdr:from>
      <xdr:col>2</xdr:col>
      <xdr:colOff>4309136</xdr:colOff>
      <xdr:row>88</xdr:row>
      <xdr:rowOff>22587</xdr:rowOff>
    </xdr:from>
    <xdr:to>
      <xdr:col>2</xdr:col>
      <xdr:colOff>4535904</xdr:colOff>
      <xdr:row>88</xdr:row>
      <xdr:rowOff>239779</xdr:rowOff>
    </xdr:to>
    <xdr:pic>
      <xdr:nvPicPr>
        <xdr:cNvPr id="23" name="Рисунок 22" descr="bigImage_13816_1291904971_zc-gtv-12-00.jpg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5093834" y="17418885"/>
          <a:ext cx="176504" cy="217192"/>
        </a:xfrm>
        <a:prstGeom prst="rect">
          <a:avLst/>
        </a:prstGeom>
      </xdr:spPr>
    </xdr:pic>
    <xdr:clientData/>
  </xdr:twoCellAnchor>
  <xdr:twoCellAnchor editAs="oneCell">
    <xdr:from>
      <xdr:col>2</xdr:col>
      <xdr:colOff>4305893</xdr:colOff>
      <xdr:row>89</xdr:row>
      <xdr:rowOff>21438</xdr:rowOff>
    </xdr:from>
    <xdr:to>
      <xdr:col>2</xdr:col>
      <xdr:colOff>4537473</xdr:colOff>
      <xdr:row>89</xdr:row>
      <xdr:rowOff>223736</xdr:rowOff>
    </xdr:to>
    <xdr:pic>
      <xdr:nvPicPr>
        <xdr:cNvPr id="24" name="Рисунок 23" descr="bigImage_13816_1291904971_zc-gtv-12-00.jpg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5388906" y="17670655"/>
          <a:ext cx="185043" cy="202298"/>
        </a:xfrm>
        <a:prstGeom prst="rect">
          <a:avLst/>
        </a:prstGeom>
      </xdr:spPr>
    </xdr:pic>
    <xdr:clientData/>
  </xdr:twoCellAnchor>
  <xdr:twoCellAnchor editAs="oneCell">
    <xdr:from>
      <xdr:col>2</xdr:col>
      <xdr:colOff>4237464</xdr:colOff>
      <xdr:row>95</xdr:row>
      <xdr:rowOff>39189</xdr:rowOff>
    </xdr:from>
    <xdr:to>
      <xdr:col>2</xdr:col>
      <xdr:colOff>4536254</xdr:colOff>
      <xdr:row>95</xdr:row>
      <xdr:rowOff>210639</xdr:rowOff>
    </xdr:to>
    <xdr:pic>
      <xdr:nvPicPr>
        <xdr:cNvPr id="25" name="Рисунок 24" descr="sekreternaia-petlia.jp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319132" y="18241696"/>
          <a:ext cx="300808" cy="171450"/>
        </a:xfrm>
        <a:prstGeom prst="rect">
          <a:avLst/>
        </a:prstGeom>
      </xdr:spPr>
    </xdr:pic>
    <xdr:clientData/>
  </xdr:twoCellAnchor>
  <xdr:twoCellAnchor editAs="oneCell">
    <xdr:from>
      <xdr:col>2</xdr:col>
      <xdr:colOff>4236534</xdr:colOff>
      <xdr:row>98</xdr:row>
      <xdr:rowOff>16092</xdr:rowOff>
    </xdr:from>
    <xdr:to>
      <xdr:col>2</xdr:col>
      <xdr:colOff>4534216</xdr:colOff>
      <xdr:row>98</xdr:row>
      <xdr:rowOff>242275</xdr:rowOff>
    </xdr:to>
    <xdr:pic>
      <xdr:nvPicPr>
        <xdr:cNvPr id="27" name="Рисунок 26" descr="Petlya dlya transformer-900x800.JPG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5318202" y="18724121"/>
          <a:ext cx="275992" cy="226183"/>
        </a:xfrm>
        <a:prstGeom prst="rect">
          <a:avLst/>
        </a:prstGeom>
      </xdr:spPr>
    </xdr:pic>
    <xdr:clientData/>
  </xdr:twoCellAnchor>
  <xdr:twoCellAnchor editAs="oneCell">
    <xdr:from>
      <xdr:col>2</xdr:col>
      <xdr:colOff>4301246</xdr:colOff>
      <xdr:row>92</xdr:row>
      <xdr:rowOff>22337</xdr:rowOff>
    </xdr:from>
    <xdr:to>
      <xdr:col>2</xdr:col>
      <xdr:colOff>4534662</xdr:colOff>
      <xdr:row>92</xdr:row>
      <xdr:rowOff>236177</xdr:rowOff>
    </xdr:to>
    <xdr:pic>
      <xdr:nvPicPr>
        <xdr:cNvPr id="29" name="Рисунок 28" descr="bigImage_13816_1291904971_zc-gtv-12-00.jpg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5085944" y="17924473"/>
          <a:ext cx="192677" cy="213840"/>
        </a:xfrm>
        <a:prstGeom prst="rect">
          <a:avLst/>
        </a:prstGeom>
      </xdr:spPr>
    </xdr:pic>
    <xdr:clientData/>
  </xdr:twoCellAnchor>
  <xdr:twoCellAnchor editAs="oneCell">
    <xdr:from>
      <xdr:col>2</xdr:col>
      <xdr:colOff>4274603</xdr:colOff>
      <xdr:row>6</xdr:row>
      <xdr:rowOff>32034</xdr:rowOff>
    </xdr:from>
    <xdr:to>
      <xdr:col>2</xdr:col>
      <xdr:colOff>4493320</xdr:colOff>
      <xdr:row>6</xdr:row>
      <xdr:rowOff>216570</xdr:rowOff>
    </xdr:to>
    <xdr:pic>
      <xdr:nvPicPr>
        <xdr:cNvPr id="31" name="Рисунок 30" descr="Копія IMG_2783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5060666" y="1287329"/>
          <a:ext cx="218717" cy="184536"/>
        </a:xfrm>
        <a:prstGeom prst="rect">
          <a:avLst/>
        </a:prstGeom>
      </xdr:spPr>
    </xdr:pic>
    <xdr:clientData/>
  </xdr:twoCellAnchor>
  <xdr:twoCellAnchor editAs="oneCell">
    <xdr:from>
      <xdr:col>2</xdr:col>
      <xdr:colOff>4025591</xdr:colOff>
      <xdr:row>32</xdr:row>
      <xdr:rowOff>106866</xdr:rowOff>
    </xdr:from>
    <xdr:to>
      <xdr:col>2</xdr:col>
      <xdr:colOff>4501376</xdr:colOff>
      <xdr:row>32</xdr:row>
      <xdr:rowOff>210435</xdr:rowOff>
    </xdr:to>
    <xdr:pic>
      <xdr:nvPicPr>
        <xdr:cNvPr id="32" name="Рисунок 31" descr="Копія IMG_2780.jpg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5107259" y="7778905"/>
          <a:ext cx="475785" cy="103569"/>
        </a:xfrm>
        <a:prstGeom prst="rect">
          <a:avLst/>
        </a:prstGeom>
      </xdr:spPr>
    </xdr:pic>
    <xdr:clientData/>
  </xdr:twoCellAnchor>
  <xdr:twoCellAnchor editAs="oneCell">
    <xdr:from>
      <xdr:col>2</xdr:col>
      <xdr:colOff>64546</xdr:colOff>
      <xdr:row>0</xdr:row>
      <xdr:rowOff>66339</xdr:rowOff>
    </xdr:from>
    <xdr:to>
      <xdr:col>2</xdr:col>
      <xdr:colOff>2336216</xdr:colOff>
      <xdr:row>4</xdr:row>
      <xdr:rowOff>205648</xdr:rowOff>
    </xdr:to>
    <xdr:pic>
      <xdr:nvPicPr>
        <xdr:cNvPr id="33" name="Рисунок 32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406" y="66339"/>
          <a:ext cx="2271670" cy="992749"/>
        </a:xfrm>
        <a:prstGeom prst="rect">
          <a:avLst/>
        </a:prstGeom>
      </xdr:spPr>
    </xdr:pic>
    <xdr:clientData/>
  </xdr:twoCellAnchor>
  <xdr:twoCellAnchor editAs="oneCell">
    <xdr:from>
      <xdr:col>2</xdr:col>
      <xdr:colOff>4260694</xdr:colOff>
      <xdr:row>80</xdr:row>
      <xdr:rowOff>30768</xdr:rowOff>
    </xdr:from>
    <xdr:to>
      <xdr:col>2</xdr:col>
      <xdr:colOff>4534963</xdr:colOff>
      <xdr:row>80</xdr:row>
      <xdr:rowOff>214339</xdr:rowOff>
    </xdr:to>
    <xdr:pic>
      <xdr:nvPicPr>
        <xdr:cNvPr id="35" name="Рисунок 34" descr="407014466_w40_h40_img_2776.jpg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5342362" y="15200144"/>
          <a:ext cx="233529" cy="183571"/>
        </a:xfrm>
        <a:prstGeom prst="rect">
          <a:avLst/>
        </a:prstGeom>
      </xdr:spPr>
    </xdr:pic>
    <xdr:clientData/>
  </xdr:twoCellAnchor>
  <xdr:twoCellAnchor editAs="oneCell">
    <xdr:from>
      <xdr:col>2</xdr:col>
      <xdr:colOff>4234545</xdr:colOff>
      <xdr:row>94</xdr:row>
      <xdr:rowOff>41186</xdr:rowOff>
    </xdr:from>
    <xdr:to>
      <xdr:col>2</xdr:col>
      <xdr:colOff>4534915</xdr:colOff>
      <xdr:row>94</xdr:row>
      <xdr:rowOff>212636</xdr:rowOff>
    </xdr:to>
    <xdr:pic>
      <xdr:nvPicPr>
        <xdr:cNvPr id="38" name="Рисунок 37" descr="sekreternaia-petlia.jpg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316213" y="17990932"/>
          <a:ext cx="269155" cy="171450"/>
        </a:xfrm>
        <a:prstGeom prst="rect">
          <a:avLst/>
        </a:prstGeom>
      </xdr:spPr>
    </xdr:pic>
    <xdr:clientData/>
  </xdr:twoCellAnchor>
  <xdr:twoCellAnchor editAs="oneCell">
    <xdr:from>
      <xdr:col>2</xdr:col>
      <xdr:colOff>4074842</xdr:colOff>
      <xdr:row>68</xdr:row>
      <xdr:rowOff>9968</xdr:rowOff>
    </xdr:from>
    <xdr:to>
      <xdr:col>2</xdr:col>
      <xdr:colOff>4534733</xdr:colOff>
      <xdr:row>68</xdr:row>
      <xdr:rowOff>262128</xdr:rowOff>
    </xdr:to>
    <xdr:pic>
      <xdr:nvPicPr>
        <xdr:cNvPr id="37" name="Рисунок 36" descr="tovar1515.jpg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5124915" y="11904602"/>
          <a:ext cx="333427" cy="252160"/>
        </a:xfrm>
        <a:prstGeom prst="rect">
          <a:avLst/>
        </a:prstGeom>
      </xdr:spPr>
    </xdr:pic>
    <xdr:clientData/>
  </xdr:twoCellAnchor>
  <xdr:oneCellAnchor>
    <xdr:from>
      <xdr:col>2</xdr:col>
      <xdr:colOff>3981467</xdr:colOff>
      <xdr:row>48</xdr:row>
      <xdr:rowOff>43135</xdr:rowOff>
    </xdr:from>
    <xdr:ext cx="527272" cy="165951"/>
    <xdr:pic>
      <xdr:nvPicPr>
        <xdr:cNvPr id="39" name="Рисунок 38" descr="lift2.jp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4766471" y="9051988"/>
          <a:ext cx="527272" cy="165951"/>
        </a:xfrm>
        <a:prstGeom prst="rect">
          <a:avLst/>
        </a:prstGeom>
      </xdr:spPr>
    </xdr:pic>
    <xdr:clientData/>
  </xdr:oneCellAnchor>
  <xdr:twoCellAnchor editAs="oneCell">
    <xdr:from>
      <xdr:col>2</xdr:col>
      <xdr:colOff>4213619</xdr:colOff>
      <xdr:row>62</xdr:row>
      <xdr:rowOff>38100</xdr:rowOff>
    </xdr:from>
    <xdr:to>
      <xdr:col>2</xdr:col>
      <xdr:colOff>4534528</xdr:colOff>
      <xdr:row>62</xdr:row>
      <xdr:rowOff>246819</xdr:rowOff>
    </xdr:to>
    <xdr:pic>
      <xdr:nvPicPr>
        <xdr:cNvPr id="41" name="Рисунок 40" descr="IMG_2240.JPG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4999682" y="11833058"/>
          <a:ext cx="308745" cy="208719"/>
        </a:xfrm>
        <a:prstGeom prst="rect">
          <a:avLst/>
        </a:prstGeom>
      </xdr:spPr>
    </xdr:pic>
    <xdr:clientData/>
  </xdr:twoCellAnchor>
  <xdr:twoCellAnchor editAs="oneCell">
    <xdr:from>
      <xdr:col>2</xdr:col>
      <xdr:colOff>4130598</xdr:colOff>
      <xdr:row>18</xdr:row>
      <xdr:rowOff>39673</xdr:rowOff>
    </xdr:from>
    <xdr:to>
      <xdr:col>2</xdr:col>
      <xdr:colOff>4535905</xdr:colOff>
      <xdr:row>18</xdr:row>
      <xdr:rowOff>250323</xdr:rowOff>
    </xdr:to>
    <xdr:pic>
      <xdr:nvPicPr>
        <xdr:cNvPr id="42" name="Рисунок 41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0671" y="3129490"/>
          <a:ext cx="281873" cy="210650"/>
        </a:xfrm>
        <a:prstGeom prst="rect">
          <a:avLst/>
        </a:prstGeom>
      </xdr:spPr>
    </xdr:pic>
    <xdr:clientData/>
  </xdr:twoCellAnchor>
  <xdr:twoCellAnchor editAs="oneCell">
    <xdr:from>
      <xdr:col>2</xdr:col>
      <xdr:colOff>4216766</xdr:colOff>
      <xdr:row>44</xdr:row>
      <xdr:rowOff>64184</xdr:rowOff>
    </xdr:from>
    <xdr:to>
      <xdr:col>2</xdr:col>
      <xdr:colOff>4538422</xdr:colOff>
      <xdr:row>44</xdr:row>
      <xdr:rowOff>238356</xdr:rowOff>
    </xdr:to>
    <xdr:pic>
      <xdr:nvPicPr>
        <xdr:cNvPr id="43" name="Рисунок 42" descr="lift2.jp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5003011" y="8262611"/>
          <a:ext cx="290442" cy="174172"/>
        </a:xfrm>
        <a:prstGeom prst="rect">
          <a:avLst/>
        </a:prstGeom>
      </xdr:spPr>
    </xdr:pic>
    <xdr:clientData/>
  </xdr:twoCellAnchor>
  <xdr:twoCellAnchor editAs="oneCell">
    <xdr:from>
      <xdr:col>2</xdr:col>
      <xdr:colOff>3969021</xdr:colOff>
      <xdr:row>21</xdr:row>
      <xdr:rowOff>23092</xdr:rowOff>
    </xdr:from>
    <xdr:to>
      <xdr:col>2</xdr:col>
      <xdr:colOff>4536281</xdr:colOff>
      <xdr:row>21</xdr:row>
      <xdr:rowOff>259842</xdr:rowOff>
    </xdr:to>
    <xdr:pic>
      <xdr:nvPicPr>
        <xdr:cNvPr id="44" name="Рисунок 43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5084" y="3965439"/>
          <a:ext cx="516996" cy="236750"/>
        </a:xfrm>
        <a:prstGeom prst="rect">
          <a:avLst/>
        </a:prstGeom>
      </xdr:spPr>
    </xdr:pic>
    <xdr:clientData/>
  </xdr:twoCellAnchor>
  <xdr:twoCellAnchor editAs="oneCell">
    <xdr:from>
      <xdr:col>2</xdr:col>
      <xdr:colOff>4094922</xdr:colOff>
      <xdr:row>19</xdr:row>
      <xdr:rowOff>34998</xdr:rowOff>
    </xdr:from>
    <xdr:to>
      <xdr:col>2</xdr:col>
      <xdr:colOff>4532813</xdr:colOff>
      <xdr:row>19</xdr:row>
      <xdr:rowOff>254395</xdr:rowOff>
    </xdr:to>
    <xdr:pic>
      <xdr:nvPicPr>
        <xdr:cNvPr id="45" name="Рисунок 44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4974" y="3407676"/>
          <a:ext cx="437323" cy="219397"/>
        </a:xfrm>
        <a:prstGeom prst="rect">
          <a:avLst/>
        </a:prstGeom>
      </xdr:spPr>
    </xdr:pic>
    <xdr:clientData/>
  </xdr:twoCellAnchor>
  <xdr:oneCellAnchor>
    <xdr:from>
      <xdr:col>2</xdr:col>
      <xdr:colOff>4199681</xdr:colOff>
      <xdr:row>11</xdr:row>
      <xdr:rowOff>18423</xdr:rowOff>
    </xdr:from>
    <xdr:ext cx="315876" cy="241920"/>
    <xdr:pic>
      <xdr:nvPicPr>
        <xdr:cNvPr id="47" name="Рисунок 46" descr="М44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4984379" y="1811555"/>
          <a:ext cx="315876" cy="241920"/>
        </a:xfrm>
        <a:prstGeom prst="rect">
          <a:avLst/>
        </a:prstGeom>
      </xdr:spPr>
    </xdr:pic>
    <xdr:clientData/>
  </xdr:oneCellAnchor>
  <xdr:twoCellAnchor editAs="oneCell">
    <xdr:from>
      <xdr:col>2</xdr:col>
      <xdr:colOff>4005147</xdr:colOff>
      <xdr:row>37</xdr:row>
      <xdr:rowOff>38728</xdr:rowOff>
    </xdr:from>
    <xdr:to>
      <xdr:col>2</xdr:col>
      <xdr:colOff>4535714</xdr:colOff>
      <xdr:row>37</xdr:row>
      <xdr:rowOff>212409</xdr:rowOff>
    </xdr:to>
    <xdr:pic>
      <xdr:nvPicPr>
        <xdr:cNvPr id="46" name="Рисунок 45" descr="IMG_2622а.jpg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055220" y="6836326"/>
          <a:ext cx="407133" cy="173681"/>
        </a:xfrm>
        <a:prstGeom prst="rect">
          <a:avLst/>
        </a:prstGeom>
      </xdr:spPr>
    </xdr:pic>
    <xdr:clientData/>
  </xdr:twoCellAnchor>
  <xdr:twoCellAnchor editAs="oneCell">
    <xdr:from>
      <xdr:col>2</xdr:col>
      <xdr:colOff>4205361</xdr:colOff>
      <xdr:row>14</xdr:row>
      <xdr:rowOff>36074</xdr:rowOff>
    </xdr:from>
    <xdr:to>
      <xdr:col>2</xdr:col>
      <xdr:colOff>4533105</xdr:colOff>
      <xdr:row>14</xdr:row>
      <xdr:rowOff>250112</xdr:rowOff>
    </xdr:to>
    <xdr:pic>
      <xdr:nvPicPr>
        <xdr:cNvPr id="16" name="Рисунок 15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606" y="2367101"/>
          <a:ext cx="296530" cy="214038"/>
        </a:xfrm>
        <a:prstGeom prst="rect">
          <a:avLst/>
        </a:prstGeom>
      </xdr:spPr>
    </xdr:pic>
    <xdr:clientData/>
  </xdr:twoCellAnchor>
  <xdr:twoCellAnchor editAs="oneCell">
    <xdr:from>
      <xdr:col>2</xdr:col>
      <xdr:colOff>2386853</xdr:colOff>
      <xdr:row>0</xdr:row>
      <xdr:rowOff>38098</xdr:rowOff>
    </xdr:from>
    <xdr:to>
      <xdr:col>2</xdr:col>
      <xdr:colOff>3362225</xdr:colOff>
      <xdr:row>4</xdr:row>
      <xdr:rowOff>185486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853" y="38098"/>
          <a:ext cx="975372" cy="1008000"/>
        </a:xfrm>
        <a:prstGeom prst="rect">
          <a:avLst/>
        </a:prstGeom>
      </xdr:spPr>
    </xdr:pic>
    <xdr:clientData/>
  </xdr:twoCellAnchor>
  <xdr:twoCellAnchor editAs="oneCell">
    <xdr:from>
      <xdr:col>2</xdr:col>
      <xdr:colOff>4246080</xdr:colOff>
      <xdr:row>13</xdr:row>
      <xdr:rowOff>37698</xdr:rowOff>
    </xdr:from>
    <xdr:to>
      <xdr:col>2</xdr:col>
      <xdr:colOff>4535927</xdr:colOff>
      <xdr:row>13</xdr:row>
      <xdr:rowOff>233671</xdr:rowOff>
    </xdr:to>
    <xdr:pic>
      <xdr:nvPicPr>
        <xdr:cNvPr id="49" name="Рисунок 48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2325" y="2102025"/>
          <a:ext cx="249108" cy="195973"/>
        </a:xfrm>
        <a:prstGeom prst="rect">
          <a:avLst/>
        </a:prstGeom>
      </xdr:spPr>
    </xdr:pic>
    <xdr:clientData/>
  </xdr:twoCellAnchor>
  <xdr:twoCellAnchor editAs="oneCell">
    <xdr:from>
      <xdr:col>2</xdr:col>
      <xdr:colOff>4250147</xdr:colOff>
      <xdr:row>25</xdr:row>
      <xdr:rowOff>99685</xdr:rowOff>
    </xdr:from>
    <xdr:to>
      <xdr:col>2</xdr:col>
      <xdr:colOff>4535154</xdr:colOff>
      <xdr:row>25</xdr:row>
      <xdr:rowOff>190501</xdr:rowOff>
    </xdr:to>
    <xdr:pic>
      <xdr:nvPicPr>
        <xdr:cNvPr id="40" name="Рисунок 39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6392" y="4831012"/>
          <a:ext cx="263318" cy="90816"/>
        </a:xfrm>
        <a:prstGeom prst="rect">
          <a:avLst/>
        </a:prstGeom>
      </xdr:spPr>
    </xdr:pic>
    <xdr:clientData/>
  </xdr:twoCellAnchor>
  <xdr:twoCellAnchor editAs="oneCell">
    <xdr:from>
      <xdr:col>2</xdr:col>
      <xdr:colOff>4261768</xdr:colOff>
      <xdr:row>81</xdr:row>
      <xdr:rowOff>60846</xdr:rowOff>
    </xdr:from>
    <xdr:to>
      <xdr:col>2</xdr:col>
      <xdr:colOff>4506401</xdr:colOff>
      <xdr:row>81</xdr:row>
      <xdr:rowOff>221511</xdr:rowOff>
    </xdr:to>
    <xdr:pic>
      <xdr:nvPicPr>
        <xdr:cNvPr id="51" name="Рисунок 50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5539" y="19541920"/>
          <a:ext cx="244633" cy="1606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1156447</xdr:colOff>
      <xdr:row>117</xdr:row>
      <xdr:rowOff>56030</xdr:rowOff>
    </xdr:from>
    <xdr:to>
      <xdr:col>2</xdr:col>
      <xdr:colOff>2723029</xdr:colOff>
      <xdr:row>120</xdr:row>
      <xdr:rowOff>224849</xdr:rowOff>
    </xdr:to>
    <xdr:pic>
      <xdr:nvPicPr>
        <xdr:cNvPr id="52" name="Рисунок 51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5341" y="17080006"/>
          <a:ext cx="1566582" cy="1029433"/>
        </a:xfrm>
        <a:prstGeom prst="rect">
          <a:avLst/>
        </a:prstGeom>
      </xdr:spPr>
    </xdr:pic>
    <xdr:clientData/>
  </xdr:twoCellAnchor>
  <xdr:oneCellAnchor>
    <xdr:from>
      <xdr:col>2</xdr:col>
      <xdr:colOff>4045324</xdr:colOff>
      <xdr:row>117</xdr:row>
      <xdr:rowOff>280147</xdr:rowOff>
    </xdr:from>
    <xdr:ext cx="4381500" cy="843821"/>
    <xdr:sp macro="" textlink="">
      <xdr:nvSpPr>
        <xdr:cNvPr id="66" name="TextBox 65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/>
      </xdr:nvSpPr>
      <xdr:spPr>
        <a:xfrm>
          <a:off x="4045324" y="14870206"/>
          <a:ext cx="4381500" cy="843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uk-UA" sz="1200" i="1">
              <a:solidFill>
                <a:schemeClr val="accent1">
                  <a:lumMod val="75000"/>
                </a:schemeClr>
              </a:solidFill>
            </a:rPr>
            <a:t>Приєднуйтесь до  нашої</a:t>
          </a:r>
          <a:r>
            <a:rPr lang="uk-UA" sz="1200" i="1" baseline="0">
              <a:solidFill>
                <a:schemeClr val="accent1">
                  <a:lumMod val="75000"/>
                </a:schemeClr>
              </a:solidFill>
            </a:rPr>
            <a:t> </a:t>
          </a:r>
          <a:r>
            <a:rPr lang="en-US" sz="1200" i="1" baseline="0">
              <a:solidFill>
                <a:schemeClr val="accent1">
                  <a:lumMod val="75000"/>
                </a:schemeClr>
              </a:solidFill>
            </a:rPr>
            <a:t>Viber </a:t>
          </a:r>
          <a:r>
            <a:rPr lang="ru-RU" sz="1200" i="1" baseline="0">
              <a:solidFill>
                <a:schemeClr val="accent1">
                  <a:lumMod val="75000"/>
                </a:schemeClr>
              </a:solidFill>
            </a:rPr>
            <a:t>спільноти, та  отримуйте  найсвіжішу інформацію про оновлення </a:t>
          </a:r>
          <a:r>
            <a:rPr lang="ru-RU" sz="1200" i="1" u="sng" baseline="0">
              <a:solidFill>
                <a:schemeClr val="accent1">
                  <a:lumMod val="75000"/>
                </a:schemeClr>
              </a:solidFill>
            </a:rPr>
            <a:t>цін</a:t>
          </a:r>
          <a:r>
            <a:rPr lang="ru-RU" sz="1200" i="1" baseline="0">
              <a:solidFill>
                <a:schemeClr val="accent1">
                  <a:lumMod val="75000"/>
                </a:schemeClr>
              </a:solidFill>
            </a:rPr>
            <a:t>,  акції,зміну асортименту товару та новини компанії.. Тисни тут та будь в курсі подій першим.</a:t>
          </a:r>
          <a:endParaRPr lang="uk-UA" sz="1200" i="1">
            <a:solidFill>
              <a:schemeClr val="accent1">
                <a:lumMod val="75000"/>
              </a:schemeClr>
            </a:solidFill>
          </a:endParaRPr>
        </a:p>
      </xdr:txBody>
    </xdr:sp>
    <xdr:clientData/>
  </xdr:oneCellAnchor>
  <xdr:twoCellAnchor editAs="oneCell">
    <xdr:from>
      <xdr:col>2</xdr:col>
      <xdr:colOff>4027451</xdr:colOff>
      <xdr:row>40</xdr:row>
      <xdr:rowOff>86591</xdr:rowOff>
    </xdr:from>
    <xdr:to>
      <xdr:col>2</xdr:col>
      <xdr:colOff>4540320</xdr:colOff>
      <xdr:row>40</xdr:row>
      <xdr:rowOff>200290</xdr:rowOff>
    </xdr:to>
    <xdr:pic>
      <xdr:nvPicPr>
        <xdr:cNvPr id="34" name="Рисунок 33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3696" y="7484918"/>
          <a:ext cx="481655" cy="113699"/>
        </a:xfrm>
        <a:prstGeom prst="rect">
          <a:avLst/>
        </a:prstGeom>
      </xdr:spPr>
    </xdr:pic>
    <xdr:clientData/>
  </xdr:twoCellAnchor>
  <xdr:twoCellAnchor editAs="oneCell">
    <xdr:from>
      <xdr:col>2</xdr:col>
      <xdr:colOff>3891859</xdr:colOff>
      <xdr:row>20</xdr:row>
      <xdr:rowOff>21167</xdr:rowOff>
    </xdr:from>
    <xdr:to>
      <xdr:col>2</xdr:col>
      <xdr:colOff>4533248</xdr:colOff>
      <xdr:row>20</xdr:row>
      <xdr:rowOff>257916</xdr:rowOff>
    </xdr:to>
    <xdr:pic>
      <xdr:nvPicPr>
        <xdr:cNvPr id="55" name="Рисунок 54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6947" y="3694007"/>
          <a:ext cx="640821" cy="236749"/>
        </a:xfrm>
        <a:prstGeom prst="rect">
          <a:avLst/>
        </a:prstGeom>
      </xdr:spPr>
    </xdr:pic>
    <xdr:clientData/>
  </xdr:twoCellAnchor>
  <xdr:twoCellAnchor editAs="oneCell">
    <xdr:from>
      <xdr:col>2</xdr:col>
      <xdr:colOff>4258838</xdr:colOff>
      <xdr:row>49</xdr:row>
      <xdr:rowOff>38001</xdr:rowOff>
    </xdr:from>
    <xdr:to>
      <xdr:col>2</xdr:col>
      <xdr:colOff>4534845</xdr:colOff>
      <xdr:row>49</xdr:row>
      <xdr:rowOff>227641</xdr:rowOff>
    </xdr:to>
    <xdr:pic>
      <xdr:nvPicPr>
        <xdr:cNvPr id="56" name="Рисунок 55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5083" y="9569928"/>
          <a:ext cx="216218" cy="189640"/>
        </a:xfrm>
        <a:prstGeom prst="rect">
          <a:avLst/>
        </a:prstGeom>
      </xdr:spPr>
    </xdr:pic>
    <xdr:clientData/>
  </xdr:twoCellAnchor>
  <xdr:twoCellAnchor editAs="oneCell">
    <xdr:from>
      <xdr:col>2</xdr:col>
      <xdr:colOff>4139890</xdr:colOff>
      <xdr:row>50</xdr:row>
      <xdr:rowOff>31639</xdr:rowOff>
    </xdr:from>
    <xdr:to>
      <xdr:col>2</xdr:col>
      <xdr:colOff>4534480</xdr:colOff>
      <xdr:row>50</xdr:row>
      <xdr:rowOff>248215</xdr:rowOff>
    </xdr:to>
    <xdr:pic>
      <xdr:nvPicPr>
        <xdr:cNvPr id="57" name="Рисунок 56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9963" y="9477651"/>
          <a:ext cx="271156" cy="216576"/>
        </a:xfrm>
        <a:prstGeom prst="rect">
          <a:avLst/>
        </a:prstGeom>
      </xdr:spPr>
    </xdr:pic>
    <xdr:clientData/>
  </xdr:twoCellAnchor>
  <xdr:twoCellAnchor editAs="oneCell">
    <xdr:from>
      <xdr:col>2</xdr:col>
      <xdr:colOff>4085493</xdr:colOff>
      <xdr:row>23</xdr:row>
      <xdr:rowOff>33499</xdr:rowOff>
    </xdr:from>
    <xdr:to>
      <xdr:col>2</xdr:col>
      <xdr:colOff>4534956</xdr:colOff>
      <xdr:row>23</xdr:row>
      <xdr:rowOff>237585</xdr:rowOff>
    </xdr:to>
    <xdr:pic>
      <xdr:nvPicPr>
        <xdr:cNvPr id="36" name="Рисунок 35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0939" y="5596099"/>
          <a:ext cx="453482" cy="204086"/>
        </a:xfrm>
        <a:prstGeom prst="rect">
          <a:avLst/>
        </a:prstGeom>
      </xdr:spPr>
    </xdr:pic>
    <xdr:clientData/>
  </xdr:twoCellAnchor>
  <xdr:twoCellAnchor editAs="oneCell">
    <xdr:from>
      <xdr:col>2</xdr:col>
      <xdr:colOff>4260695</xdr:colOff>
      <xdr:row>82</xdr:row>
      <xdr:rowOff>20869</xdr:rowOff>
    </xdr:from>
    <xdr:to>
      <xdr:col>2</xdr:col>
      <xdr:colOff>4535682</xdr:colOff>
      <xdr:row>83</xdr:row>
      <xdr:rowOff>87147</xdr:rowOff>
    </xdr:to>
    <xdr:pic>
      <xdr:nvPicPr>
        <xdr:cNvPr id="58" name="Рисунок 57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2363" y="15695767"/>
          <a:ext cx="234247" cy="319038"/>
        </a:xfrm>
        <a:prstGeom prst="rect">
          <a:avLst/>
        </a:prstGeom>
      </xdr:spPr>
    </xdr:pic>
    <xdr:clientData/>
  </xdr:twoCellAnchor>
  <xdr:twoCellAnchor editAs="oneCell">
    <xdr:from>
      <xdr:col>2</xdr:col>
      <xdr:colOff>4256049</xdr:colOff>
      <xdr:row>83</xdr:row>
      <xdr:rowOff>22995</xdr:rowOff>
    </xdr:from>
    <xdr:to>
      <xdr:col>2</xdr:col>
      <xdr:colOff>4534216</xdr:colOff>
      <xdr:row>83</xdr:row>
      <xdr:rowOff>228335</xdr:rowOff>
    </xdr:to>
    <xdr:pic>
      <xdr:nvPicPr>
        <xdr:cNvPr id="54" name="Рисунок 53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7717" y="15950654"/>
          <a:ext cx="246952" cy="205340"/>
        </a:xfrm>
        <a:prstGeom prst="rect">
          <a:avLst/>
        </a:prstGeom>
      </xdr:spPr>
    </xdr:pic>
    <xdr:clientData/>
  </xdr:twoCellAnchor>
  <xdr:twoCellAnchor editAs="oneCell">
    <xdr:from>
      <xdr:col>2</xdr:col>
      <xdr:colOff>2725270</xdr:colOff>
      <xdr:row>117</xdr:row>
      <xdr:rowOff>107576</xdr:rowOff>
    </xdr:from>
    <xdr:to>
      <xdr:col>2</xdr:col>
      <xdr:colOff>3783106</xdr:colOff>
      <xdr:row>121</xdr:row>
      <xdr:rowOff>17926</xdr:rowOff>
    </xdr:to>
    <xdr:pic>
      <xdr:nvPicPr>
        <xdr:cNvPr id="60" name="Рисунок 59" descr="Viber група brand-mebel.jpeg.png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3514164" y="15822705"/>
          <a:ext cx="1057836" cy="1057836"/>
        </a:xfrm>
        <a:prstGeom prst="rect">
          <a:avLst/>
        </a:prstGeom>
      </xdr:spPr>
    </xdr:pic>
    <xdr:clientData/>
  </xdr:twoCellAnchor>
  <xdr:twoCellAnchor editAs="oneCell">
    <xdr:from>
      <xdr:col>2</xdr:col>
      <xdr:colOff>4290551</xdr:colOff>
      <xdr:row>104</xdr:row>
      <xdr:rowOff>57287</xdr:rowOff>
    </xdr:from>
    <xdr:to>
      <xdr:col>2</xdr:col>
      <xdr:colOff>4534243</xdr:colOff>
      <xdr:row>104</xdr:row>
      <xdr:rowOff>237287</xdr:rowOff>
    </xdr:to>
    <xdr:pic>
      <xdr:nvPicPr>
        <xdr:cNvPr id="26" name="Рисунок 25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5249" y="19275900"/>
          <a:ext cx="174378" cy="1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4316057</xdr:colOff>
      <xdr:row>105</xdr:row>
      <xdr:rowOff>47828</xdr:rowOff>
    </xdr:from>
    <xdr:to>
      <xdr:col>2</xdr:col>
      <xdr:colOff>4537027</xdr:colOff>
      <xdr:row>105</xdr:row>
      <xdr:rowOff>230708</xdr:rowOff>
    </xdr:to>
    <xdr:pic>
      <xdr:nvPicPr>
        <xdr:cNvPr id="28" name="Рисунок 27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0755" y="19519360"/>
          <a:ext cx="170706" cy="182880"/>
        </a:xfrm>
        <a:prstGeom prst="rect">
          <a:avLst/>
        </a:prstGeom>
      </xdr:spPr>
    </xdr:pic>
    <xdr:clientData/>
  </xdr:twoCellAnchor>
  <xdr:twoCellAnchor editAs="oneCell">
    <xdr:from>
      <xdr:col>2</xdr:col>
      <xdr:colOff>4299408</xdr:colOff>
      <xdr:row>106</xdr:row>
      <xdr:rowOff>39670</xdr:rowOff>
    </xdr:from>
    <xdr:to>
      <xdr:col>2</xdr:col>
      <xdr:colOff>4534179</xdr:colOff>
      <xdr:row>106</xdr:row>
      <xdr:rowOff>219670</xdr:rowOff>
    </xdr:to>
    <xdr:pic>
      <xdr:nvPicPr>
        <xdr:cNvPr id="30" name="Рисунок 29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4106" y="19764121"/>
          <a:ext cx="165457" cy="1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4323510</xdr:colOff>
      <xdr:row>107</xdr:row>
      <xdr:rowOff>47559</xdr:rowOff>
    </xdr:from>
    <xdr:to>
      <xdr:col>2</xdr:col>
      <xdr:colOff>4534352</xdr:colOff>
      <xdr:row>107</xdr:row>
      <xdr:rowOff>227559</xdr:rowOff>
    </xdr:to>
    <xdr:pic>
      <xdr:nvPicPr>
        <xdr:cNvPr id="53" name="Рисунок 52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8208" y="20024929"/>
          <a:ext cx="170103" cy="1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4323510</xdr:colOff>
      <xdr:row>108</xdr:row>
      <xdr:rowOff>45886</xdr:rowOff>
    </xdr:from>
    <xdr:to>
      <xdr:col>2</xdr:col>
      <xdr:colOff>4540903</xdr:colOff>
      <xdr:row>108</xdr:row>
      <xdr:rowOff>225886</xdr:rowOff>
    </xdr:to>
    <xdr:pic>
      <xdr:nvPicPr>
        <xdr:cNvPr id="59" name="Рисунок 58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8208" y="20276175"/>
          <a:ext cx="176654" cy="1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4260505</xdr:colOff>
      <xdr:row>76</xdr:row>
      <xdr:rowOff>25619</xdr:rowOff>
    </xdr:from>
    <xdr:to>
      <xdr:col>2</xdr:col>
      <xdr:colOff>4510290</xdr:colOff>
      <xdr:row>76</xdr:row>
      <xdr:rowOff>235169</xdr:rowOff>
    </xdr:to>
    <xdr:pic>
      <xdr:nvPicPr>
        <xdr:cNvPr id="62" name="Рисунок 61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276" y="18243950"/>
          <a:ext cx="249785" cy="209550"/>
        </a:xfrm>
        <a:prstGeom prst="rect">
          <a:avLst/>
        </a:prstGeom>
      </xdr:spPr>
    </xdr:pic>
    <xdr:clientData/>
  </xdr:twoCellAnchor>
  <xdr:twoCellAnchor editAs="oneCell">
    <xdr:from>
      <xdr:col>2</xdr:col>
      <xdr:colOff>4213900</xdr:colOff>
      <xdr:row>77</xdr:row>
      <xdr:rowOff>38760</xdr:rowOff>
    </xdr:from>
    <xdr:to>
      <xdr:col>2</xdr:col>
      <xdr:colOff>4504967</xdr:colOff>
      <xdr:row>77</xdr:row>
      <xdr:rowOff>222116</xdr:rowOff>
    </xdr:to>
    <xdr:pic>
      <xdr:nvPicPr>
        <xdr:cNvPr id="64" name="Рисунок 63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7671" y="18509640"/>
          <a:ext cx="291067" cy="183356"/>
        </a:xfrm>
        <a:prstGeom prst="rect">
          <a:avLst/>
        </a:prstGeom>
      </xdr:spPr>
    </xdr:pic>
    <xdr:clientData/>
  </xdr:twoCellAnchor>
  <xdr:twoCellAnchor editAs="oneCell">
    <xdr:from>
      <xdr:col>2</xdr:col>
      <xdr:colOff>4237069</xdr:colOff>
      <xdr:row>17</xdr:row>
      <xdr:rowOff>21605</xdr:rowOff>
    </xdr:from>
    <xdr:to>
      <xdr:col>2</xdr:col>
      <xdr:colOff>4539817</xdr:colOff>
      <xdr:row>17</xdr:row>
      <xdr:rowOff>245235</xdr:rowOff>
    </xdr:to>
    <xdr:pic>
      <xdr:nvPicPr>
        <xdr:cNvPr id="63" name="Рисунок 62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1767" y="2878294"/>
          <a:ext cx="271534" cy="223630"/>
        </a:xfrm>
        <a:prstGeom prst="rect">
          <a:avLst/>
        </a:prstGeom>
      </xdr:spPr>
    </xdr:pic>
    <xdr:clientData/>
  </xdr:twoCellAnchor>
  <xdr:twoCellAnchor editAs="oneCell">
    <xdr:from>
      <xdr:col>2</xdr:col>
      <xdr:colOff>4173682</xdr:colOff>
      <xdr:row>26</xdr:row>
      <xdr:rowOff>31698</xdr:rowOff>
    </xdr:from>
    <xdr:to>
      <xdr:col>2</xdr:col>
      <xdr:colOff>4538233</xdr:colOff>
      <xdr:row>26</xdr:row>
      <xdr:rowOff>216708</xdr:rowOff>
    </xdr:to>
    <xdr:pic>
      <xdr:nvPicPr>
        <xdr:cNvPr id="71" name="Рисунок 70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9927" y="5029725"/>
          <a:ext cx="333337" cy="185010"/>
        </a:xfrm>
        <a:prstGeom prst="rect">
          <a:avLst/>
        </a:prstGeom>
      </xdr:spPr>
    </xdr:pic>
    <xdr:clientData/>
  </xdr:twoCellAnchor>
  <xdr:twoCellAnchor editAs="oneCell">
    <xdr:from>
      <xdr:col>2</xdr:col>
      <xdr:colOff>4217019</xdr:colOff>
      <xdr:row>27</xdr:row>
      <xdr:rowOff>18945</xdr:rowOff>
    </xdr:from>
    <xdr:to>
      <xdr:col>2</xdr:col>
      <xdr:colOff>4532843</xdr:colOff>
      <xdr:row>27</xdr:row>
      <xdr:rowOff>246219</xdr:rowOff>
    </xdr:to>
    <xdr:pic>
      <xdr:nvPicPr>
        <xdr:cNvPr id="74" name="Рисунок 73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8687" y="5282321"/>
          <a:ext cx="307386" cy="227274"/>
        </a:xfrm>
        <a:prstGeom prst="rect">
          <a:avLst/>
        </a:prstGeom>
      </xdr:spPr>
    </xdr:pic>
    <xdr:clientData/>
  </xdr:twoCellAnchor>
  <xdr:twoCellAnchor editAs="oneCell">
    <xdr:from>
      <xdr:col>2</xdr:col>
      <xdr:colOff>4081272</xdr:colOff>
      <xdr:row>28</xdr:row>
      <xdr:rowOff>17429</xdr:rowOff>
    </xdr:from>
    <xdr:to>
      <xdr:col>2</xdr:col>
      <xdr:colOff>4535857</xdr:colOff>
      <xdr:row>28</xdr:row>
      <xdr:rowOff>243833</xdr:rowOff>
    </xdr:to>
    <xdr:pic>
      <xdr:nvPicPr>
        <xdr:cNvPr id="78" name="Рисунок 77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6360" y="5567837"/>
          <a:ext cx="423371" cy="226404"/>
        </a:xfrm>
        <a:prstGeom prst="rect">
          <a:avLst/>
        </a:prstGeom>
      </xdr:spPr>
    </xdr:pic>
    <xdr:clientData/>
  </xdr:twoCellAnchor>
  <xdr:twoCellAnchor editAs="oneCell">
    <xdr:from>
      <xdr:col>2</xdr:col>
      <xdr:colOff>4071470</xdr:colOff>
      <xdr:row>29</xdr:row>
      <xdr:rowOff>37039</xdr:rowOff>
    </xdr:from>
    <xdr:to>
      <xdr:col>2</xdr:col>
      <xdr:colOff>4534006</xdr:colOff>
      <xdr:row>30</xdr:row>
      <xdr:rowOff>134</xdr:rowOff>
    </xdr:to>
    <xdr:pic>
      <xdr:nvPicPr>
        <xdr:cNvPr id="80" name="Рисунок 79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6558" y="5855671"/>
          <a:ext cx="431322" cy="228137"/>
        </a:xfrm>
        <a:prstGeom prst="rect">
          <a:avLst/>
        </a:prstGeom>
      </xdr:spPr>
    </xdr:pic>
    <xdr:clientData/>
  </xdr:twoCellAnchor>
  <xdr:twoCellAnchor editAs="oneCell">
    <xdr:from>
      <xdr:col>2</xdr:col>
      <xdr:colOff>4172415</xdr:colOff>
      <xdr:row>31</xdr:row>
      <xdr:rowOff>37461</xdr:rowOff>
    </xdr:from>
    <xdr:to>
      <xdr:col>2</xdr:col>
      <xdr:colOff>4534391</xdr:colOff>
      <xdr:row>31</xdr:row>
      <xdr:rowOff>252196</xdr:rowOff>
    </xdr:to>
    <xdr:pic>
      <xdr:nvPicPr>
        <xdr:cNvPr id="84" name="Рисунок 83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2488" y="6040534"/>
          <a:ext cx="238542" cy="214735"/>
        </a:xfrm>
        <a:prstGeom prst="rect">
          <a:avLst/>
        </a:prstGeom>
      </xdr:spPr>
    </xdr:pic>
    <xdr:clientData/>
  </xdr:twoCellAnchor>
  <xdr:twoCellAnchor editAs="oneCell">
    <xdr:from>
      <xdr:col>2</xdr:col>
      <xdr:colOff>3902928</xdr:colOff>
      <xdr:row>43</xdr:row>
      <xdr:rowOff>51604</xdr:rowOff>
    </xdr:from>
    <xdr:to>
      <xdr:col>2</xdr:col>
      <xdr:colOff>4534686</xdr:colOff>
      <xdr:row>43</xdr:row>
      <xdr:rowOff>222398</xdr:rowOff>
    </xdr:to>
    <xdr:pic>
      <xdr:nvPicPr>
        <xdr:cNvPr id="86" name="Рисунок 85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1" y="7643726"/>
          <a:ext cx="508324" cy="170794"/>
        </a:xfrm>
        <a:prstGeom prst="rect">
          <a:avLst/>
        </a:prstGeom>
      </xdr:spPr>
    </xdr:pic>
    <xdr:clientData/>
  </xdr:twoCellAnchor>
  <xdr:twoCellAnchor editAs="oneCell">
    <xdr:from>
      <xdr:col>2</xdr:col>
      <xdr:colOff>4315106</xdr:colOff>
      <xdr:row>85</xdr:row>
      <xdr:rowOff>36634</xdr:rowOff>
    </xdr:from>
    <xdr:to>
      <xdr:col>2</xdr:col>
      <xdr:colOff>4534808</xdr:colOff>
      <xdr:row>85</xdr:row>
      <xdr:rowOff>220579</xdr:rowOff>
    </xdr:to>
    <xdr:pic>
      <xdr:nvPicPr>
        <xdr:cNvPr id="50" name="Рисунок 49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9224" y="16447343"/>
          <a:ext cx="159912" cy="183945"/>
        </a:xfrm>
        <a:prstGeom prst="rect">
          <a:avLst/>
        </a:prstGeom>
      </xdr:spPr>
    </xdr:pic>
    <xdr:clientData/>
  </xdr:twoCellAnchor>
  <xdr:twoCellAnchor editAs="oneCell">
    <xdr:from>
      <xdr:col>2</xdr:col>
      <xdr:colOff>4321496</xdr:colOff>
      <xdr:row>86</xdr:row>
      <xdr:rowOff>42042</xdr:rowOff>
    </xdr:from>
    <xdr:to>
      <xdr:col>2</xdr:col>
      <xdr:colOff>4540539</xdr:colOff>
      <xdr:row>86</xdr:row>
      <xdr:rowOff>238991</xdr:rowOff>
    </xdr:to>
    <xdr:pic>
      <xdr:nvPicPr>
        <xdr:cNvPr id="61" name="Рисунок 60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6194" y="16932502"/>
          <a:ext cx="187829" cy="196949"/>
        </a:xfrm>
        <a:prstGeom prst="rect">
          <a:avLst/>
        </a:prstGeom>
      </xdr:spPr>
    </xdr:pic>
    <xdr:clientData/>
  </xdr:twoCellAnchor>
  <xdr:twoCellAnchor editAs="oneCell">
    <xdr:from>
      <xdr:col>2</xdr:col>
      <xdr:colOff>4146024</xdr:colOff>
      <xdr:row>63</xdr:row>
      <xdr:rowOff>29012</xdr:rowOff>
    </xdr:from>
    <xdr:to>
      <xdr:col>2</xdr:col>
      <xdr:colOff>4541124</xdr:colOff>
      <xdr:row>64</xdr:row>
      <xdr:rowOff>5461</xdr:rowOff>
    </xdr:to>
    <xdr:pic>
      <xdr:nvPicPr>
        <xdr:cNvPr id="65" name="Рисунок 64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2087" y="12092675"/>
          <a:ext cx="325786" cy="245153"/>
        </a:xfrm>
        <a:prstGeom prst="rect">
          <a:avLst/>
        </a:prstGeom>
      </xdr:spPr>
    </xdr:pic>
    <xdr:clientData/>
  </xdr:twoCellAnchor>
  <xdr:twoCellAnchor editAs="oneCell">
    <xdr:from>
      <xdr:col>2</xdr:col>
      <xdr:colOff>4138346</xdr:colOff>
      <xdr:row>64</xdr:row>
      <xdr:rowOff>21504</xdr:rowOff>
    </xdr:from>
    <xdr:to>
      <xdr:col>2</xdr:col>
      <xdr:colOff>4495800</xdr:colOff>
      <xdr:row>65</xdr:row>
      <xdr:rowOff>2700</xdr:rowOff>
    </xdr:to>
    <xdr:pic>
      <xdr:nvPicPr>
        <xdr:cNvPr id="67" name="Рисунок 66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3206" y="15657744"/>
          <a:ext cx="357454" cy="247897"/>
        </a:xfrm>
        <a:prstGeom prst="rect">
          <a:avLst/>
        </a:prstGeom>
      </xdr:spPr>
    </xdr:pic>
    <xdr:clientData/>
  </xdr:twoCellAnchor>
  <xdr:twoCellAnchor editAs="oneCell">
    <xdr:from>
      <xdr:col>2</xdr:col>
      <xdr:colOff>4205752</xdr:colOff>
      <xdr:row>65</xdr:row>
      <xdr:rowOff>15388</xdr:rowOff>
    </xdr:from>
    <xdr:to>
      <xdr:col>2</xdr:col>
      <xdr:colOff>4362046</xdr:colOff>
      <xdr:row>65</xdr:row>
      <xdr:rowOff>219808</xdr:rowOff>
    </xdr:to>
    <xdr:pic>
      <xdr:nvPicPr>
        <xdr:cNvPr id="68" name="Рисунок 67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7752" y="12148773"/>
          <a:ext cx="156294" cy="204420"/>
        </a:xfrm>
        <a:prstGeom prst="rect">
          <a:avLst/>
        </a:prstGeom>
      </xdr:spPr>
    </xdr:pic>
    <xdr:clientData/>
  </xdr:twoCellAnchor>
  <xdr:twoCellAnchor editAs="oneCell">
    <xdr:from>
      <xdr:col>2</xdr:col>
      <xdr:colOff>4163596</xdr:colOff>
      <xdr:row>30</xdr:row>
      <xdr:rowOff>25444</xdr:rowOff>
    </xdr:from>
    <xdr:to>
      <xdr:col>2</xdr:col>
      <xdr:colOff>4535120</xdr:colOff>
      <xdr:row>30</xdr:row>
      <xdr:rowOff>252578</xdr:rowOff>
    </xdr:to>
    <xdr:pic>
      <xdr:nvPicPr>
        <xdr:cNvPr id="69" name="Рисунок 68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5264" y="6091707"/>
          <a:ext cx="340309" cy="227134"/>
        </a:xfrm>
        <a:prstGeom prst="rect">
          <a:avLst/>
        </a:prstGeom>
      </xdr:spPr>
    </xdr:pic>
    <xdr:clientData/>
  </xdr:twoCellAnchor>
  <xdr:twoCellAnchor editAs="oneCell">
    <xdr:from>
      <xdr:col>2</xdr:col>
      <xdr:colOff>4215735</xdr:colOff>
      <xdr:row>66</xdr:row>
      <xdr:rowOff>33221</xdr:rowOff>
    </xdr:from>
    <xdr:to>
      <xdr:col>2</xdr:col>
      <xdr:colOff>4536039</xdr:colOff>
      <xdr:row>66</xdr:row>
      <xdr:rowOff>257174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1798" y="12903000"/>
          <a:ext cx="270040" cy="223953"/>
        </a:xfrm>
        <a:prstGeom prst="rect">
          <a:avLst/>
        </a:prstGeom>
      </xdr:spPr>
    </xdr:pic>
    <xdr:clientData/>
  </xdr:twoCellAnchor>
  <xdr:oneCellAnchor>
    <xdr:from>
      <xdr:col>2</xdr:col>
      <xdr:colOff>4009793</xdr:colOff>
      <xdr:row>35</xdr:row>
      <xdr:rowOff>59918</xdr:rowOff>
    </xdr:from>
    <xdr:ext cx="523048" cy="173681"/>
    <xdr:pic>
      <xdr:nvPicPr>
        <xdr:cNvPr id="77" name="Рисунок 76" descr="IMG_2622а.jp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4791671" y="6878161"/>
          <a:ext cx="523048" cy="173681"/>
        </a:xfrm>
        <a:prstGeom prst="rect">
          <a:avLst/>
        </a:prstGeom>
      </xdr:spPr>
    </xdr:pic>
    <xdr:clientData/>
  </xdr:oneCellAnchor>
  <xdr:oneCellAnchor>
    <xdr:from>
      <xdr:col>2</xdr:col>
      <xdr:colOff>4065384</xdr:colOff>
      <xdr:row>9</xdr:row>
      <xdr:rowOff>32456</xdr:rowOff>
    </xdr:from>
    <xdr:ext cx="455700" cy="202676"/>
    <xdr:pic>
      <xdr:nvPicPr>
        <xdr:cNvPr id="79" name="Рисунок 78" descr="М44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49155" y="2087679"/>
          <a:ext cx="455700" cy="202676"/>
        </a:xfrm>
        <a:prstGeom prst="rect">
          <a:avLst/>
        </a:prstGeom>
      </xdr:spPr>
    </xdr:pic>
    <xdr:clientData/>
  </xdr:oneCellAnchor>
  <xdr:twoCellAnchor editAs="oneCell">
    <xdr:from>
      <xdr:col>2</xdr:col>
      <xdr:colOff>4110788</xdr:colOff>
      <xdr:row>110</xdr:row>
      <xdr:rowOff>15040</xdr:rowOff>
    </xdr:from>
    <xdr:to>
      <xdr:col>2</xdr:col>
      <xdr:colOff>4398104</xdr:colOff>
      <xdr:row>110</xdr:row>
      <xdr:rowOff>230527</xdr:rowOff>
    </xdr:to>
    <xdr:pic>
      <xdr:nvPicPr>
        <xdr:cNvPr id="81" name="Рисунок 80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2788" y="20879803"/>
          <a:ext cx="287316" cy="215487"/>
        </a:xfrm>
        <a:prstGeom prst="rect">
          <a:avLst/>
        </a:prstGeom>
      </xdr:spPr>
    </xdr:pic>
    <xdr:clientData/>
  </xdr:twoCellAnchor>
  <xdr:twoCellAnchor editAs="oneCell">
    <xdr:from>
      <xdr:col>2</xdr:col>
      <xdr:colOff>4117806</xdr:colOff>
      <xdr:row>111</xdr:row>
      <xdr:rowOff>22058</xdr:rowOff>
    </xdr:from>
    <xdr:to>
      <xdr:col>2</xdr:col>
      <xdr:colOff>4405122</xdr:colOff>
      <xdr:row>111</xdr:row>
      <xdr:rowOff>237545</xdr:rowOff>
    </xdr:to>
    <xdr:pic>
      <xdr:nvPicPr>
        <xdr:cNvPr id="82" name="Рисунок 81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9806" y="21132466"/>
          <a:ext cx="287316" cy="215487"/>
        </a:xfrm>
        <a:prstGeom prst="rect">
          <a:avLst/>
        </a:prstGeom>
      </xdr:spPr>
    </xdr:pic>
    <xdr:clientData/>
  </xdr:twoCellAnchor>
  <xdr:twoCellAnchor editAs="oneCell">
    <xdr:from>
      <xdr:col>2</xdr:col>
      <xdr:colOff>4114798</xdr:colOff>
      <xdr:row>112</xdr:row>
      <xdr:rowOff>24063</xdr:rowOff>
    </xdr:from>
    <xdr:to>
      <xdr:col>2</xdr:col>
      <xdr:colOff>4402114</xdr:colOff>
      <xdr:row>112</xdr:row>
      <xdr:rowOff>239550</xdr:rowOff>
    </xdr:to>
    <xdr:pic>
      <xdr:nvPicPr>
        <xdr:cNvPr id="83" name="Рисунок 82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798" y="21380116"/>
          <a:ext cx="287316" cy="215487"/>
        </a:xfrm>
        <a:prstGeom prst="rect">
          <a:avLst/>
        </a:prstGeom>
      </xdr:spPr>
    </xdr:pic>
    <xdr:clientData/>
  </xdr:twoCellAnchor>
  <xdr:twoCellAnchor editAs="oneCell">
    <xdr:from>
      <xdr:col>2</xdr:col>
      <xdr:colOff>4116803</xdr:colOff>
      <xdr:row>113</xdr:row>
      <xdr:rowOff>16043</xdr:rowOff>
    </xdr:from>
    <xdr:to>
      <xdr:col>2</xdr:col>
      <xdr:colOff>4404119</xdr:colOff>
      <xdr:row>113</xdr:row>
      <xdr:rowOff>231530</xdr:rowOff>
    </xdr:to>
    <xdr:pic>
      <xdr:nvPicPr>
        <xdr:cNvPr id="85" name="Рисунок 84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8803" y="21617740"/>
          <a:ext cx="287316" cy="215487"/>
        </a:xfrm>
        <a:prstGeom prst="rect">
          <a:avLst/>
        </a:prstGeom>
      </xdr:spPr>
    </xdr:pic>
    <xdr:clientData/>
  </xdr:twoCellAnchor>
  <xdr:twoCellAnchor editAs="oneCell">
    <xdr:from>
      <xdr:col>2</xdr:col>
      <xdr:colOff>3989116</xdr:colOff>
      <xdr:row>33</xdr:row>
      <xdr:rowOff>84084</xdr:rowOff>
    </xdr:from>
    <xdr:to>
      <xdr:col>2</xdr:col>
      <xdr:colOff>4528644</xdr:colOff>
      <xdr:row>33</xdr:row>
      <xdr:rowOff>220718</xdr:rowOff>
    </xdr:to>
    <xdr:pic>
      <xdr:nvPicPr>
        <xdr:cNvPr id="72" name="Рисунок 71">
          <a:hlinkClick xmlns:r="http://schemas.openxmlformats.org/officeDocument/2006/relationships" r:id="rId129"/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2137" y="8050925"/>
          <a:ext cx="539528" cy="136634"/>
        </a:xfrm>
        <a:prstGeom prst="rect">
          <a:avLst/>
        </a:prstGeom>
      </xdr:spPr>
    </xdr:pic>
    <xdr:clientData/>
  </xdr:twoCellAnchor>
  <xdr:twoCellAnchor editAs="oneCell">
    <xdr:from>
      <xdr:col>2</xdr:col>
      <xdr:colOff>4254137</xdr:colOff>
      <xdr:row>7</xdr:row>
      <xdr:rowOff>26126</xdr:rowOff>
    </xdr:from>
    <xdr:to>
      <xdr:col>2</xdr:col>
      <xdr:colOff>4480109</xdr:colOff>
      <xdr:row>7</xdr:row>
      <xdr:rowOff>221027</xdr:rowOff>
    </xdr:to>
    <xdr:pic>
      <xdr:nvPicPr>
        <xdr:cNvPr id="73" name="Рисунок 72">
          <a:hlinkClick xmlns:r="http://schemas.openxmlformats.org/officeDocument/2006/relationships" r:id="rId131"/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7908" y="1550126"/>
          <a:ext cx="225972" cy="194901"/>
        </a:xfrm>
        <a:prstGeom prst="rect">
          <a:avLst/>
        </a:prstGeom>
      </xdr:spPr>
    </xdr:pic>
    <xdr:clientData/>
  </xdr:twoCellAnchor>
  <xdr:twoCellAnchor editAs="oneCell">
    <xdr:from>
      <xdr:col>2</xdr:col>
      <xdr:colOff>4040891</xdr:colOff>
      <xdr:row>42</xdr:row>
      <xdr:rowOff>66676</xdr:rowOff>
    </xdr:from>
    <xdr:to>
      <xdr:col>2</xdr:col>
      <xdr:colOff>4517780</xdr:colOff>
      <xdr:row>42</xdr:row>
      <xdr:rowOff>185738</xdr:rowOff>
    </xdr:to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6704" y="9596439"/>
          <a:ext cx="476889" cy="119062"/>
        </a:xfrm>
        <a:prstGeom prst="rect">
          <a:avLst/>
        </a:prstGeom>
      </xdr:spPr>
    </xdr:pic>
    <xdr:clientData/>
  </xdr:twoCellAnchor>
  <xdr:twoCellAnchor editAs="oneCell">
    <xdr:from>
      <xdr:col>2</xdr:col>
      <xdr:colOff>4301039</xdr:colOff>
      <xdr:row>16</xdr:row>
      <xdr:rowOff>37170</xdr:rowOff>
    </xdr:from>
    <xdr:to>
      <xdr:col>2</xdr:col>
      <xdr:colOff>4487946</xdr:colOff>
      <xdr:row>16</xdr:row>
      <xdr:rowOff>254105</xdr:rowOff>
    </xdr:to>
    <xdr:pic>
      <xdr:nvPicPr>
        <xdr:cNvPr id="76" name="Рисунок 75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5341" y="3694770"/>
          <a:ext cx="186907" cy="216935"/>
        </a:xfrm>
        <a:prstGeom prst="rect">
          <a:avLst/>
        </a:prstGeom>
      </xdr:spPr>
    </xdr:pic>
    <xdr:clientData/>
  </xdr:twoCellAnchor>
  <xdr:twoCellAnchor editAs="oneCell">
    <xdr:from>
      <xdr:col>2</xdr:col>
      <xdr:colOff>4171524</xdr:colOff>
      <xdr:row>10</xdr:row>
      <xdr:rowOff>32085</xdr:rowOff>
    </xdr:from>
    <xdr:to>
      <xdr:col>2</xdr:col>
      <xdr:colOff>4498418</xdr:colOff>
      <xdr:row>10</xdr:row>
      <xdr:rowOff>248652</xdr:rowOff>
    </xdr:to>
    <xdr:pic>
      <xdr:nvPicPr>
        <xdr:cNvPr id="91" name="Рисунок 90">
          <a:hlinkClick xmlns:r="http://schemas.openxmlformats.org/officeDocument/2006/relationships" r:id="rId135"/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7587" y="2362201"/>
          <a:ext cx="326894" cy="216567"/>
        </a:xfrm>
        <a:prstGeom prst="rect">
          <a:avLst/>
        </a:prstGeom>
      </xdr:spPr>
    </xdr:pic>
    <xdr:clientData/>
  </xdr:twoCellAnchor>
  <xdr:twoCellAnchor editAs="oneCell">
    <xdr:from>
      <xdr:col>2</xdr:col>
      <xdr:colOff>3910471</xdr:colOff>
      <xdr:row>36</xdr:row>
      <xdr:rowOff>82734</xdr:rowOff>
    </xdr:from>
    <xdr:to>
      <xdr:col>2</xdr:col>
      <xdr:colOff>4487019</xdr:colOff>
      <xdr:row>36</xdr:row>
      <xdr:rowOff>187234</xdr:rowOff>
    </xdr:to>
    <xdr:pic>
      <xdr:nvPicPr>
        <xdr:cNvPr id="92" name="Рисунок 91">
          <a:hlinkClick xmlns:r="http://schemas.openxmlformats.org/officeDocument/2006/relationships" r:id="rId137"/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4242" y="8778243"/>
          <a:ext cx="576548" cy="104500"/>
        </a:xfrm>
        <a:prstGeom prst="rect">
          <a:avLst/>
        </a:prstGeom>
      </xdr:spPr>
    </xdr:pic>
    <xdr:clientData/>
  </xdr:twoCellAnchor>
  <xdr:oneCellAnchor>
    <xdr:from>
      <xdr:col>2</xdr:col>
      <xdr:colOff>4227095</xdr:colOff>
      <xdr:row>97</xdr:row>
      <xdr:rowOff>66370</xdr:rowOff>
    </xdr:from>
    <xdr:ext cx="309396" cy="125533"/>
    <xdr:pic>
      <xdr:nvPicPr>
        <xdr:cNvPr id="89" name="Рисунок 88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7147" y="20772892"/>
          <a:ext cx="309396" cy="125533"/>
        </a:xfrm>
        <a:prstGeom prst="rect">
          <a:avLst/>
        </a:prstGeom>
      </xdr:spPr>
    </xdr:pic>
    <xdr:clientData/>
  </xdr:oneCellAnchor>
  <xdr:twoCellAnchor editAs="oneCell">
    <xdr:from>
      <xdr:col>2</xdr:col>
      <xdr:colOff>4073769</xdr:colOff>
      <xdr:row>24</xdr:row>
      <xdr:rowOff>41031</xdr:rowOff>
    </xdr:from>
    <xdr:to>
      <xdr:col>2</xdr:col>
      <xdr:colOff>4516957</xdr:colOff>
      <xdr:row>24</xdr:row>
      <xdr:rowOff>222738</xdr:rowOff>
    </xdr:to>
    <xdr:pic>
      <xdr:nvPicPr>
        <xdr:cNvPr id="87" name="Рисунок 86">
          <a:hlinkClick xmlns:r="http://schemas.openxmlformats.org/officeDocument/2006/relationships" r:id="rId140"/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9215" y="5873262"/>
          <a:ext cx="443188" cy="181707"/>
        </a:xfrm>
        <a:prstGeom prst="rect">
          <a:avLst/>
        </a:prstGeom>
      </xdr:spPr>
    </xdr:pic>
    <xdr:clientData/>
  </xdr:twoCellAnchor>
  <xdr:twoCellAnchor editAs="oneCell">
    <xdr:from>
      <xdr:col>2</xdr:col>
      <xdr:colOff>4001891</xdr:colOff>
      <xdr:row>38</xdr:row>
      <xdr:rowOff>25861</xdr:rowOff>
    </xdr:from>
    <xdr:to>
      <xdr:col>2</xdr:col>
      <xdr:colOff>4525616</xdr:colOff>
      <xdr:row>38</xdr:row>
      <xdr:rowOff>208157</xdr:rowOff>
    </xdr:to>
    <xdr:pic>
      <xdr:nvPicPr>
        <xdr:cNvPr id="88" name="Рисунок 87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6193" y="9838934"/>
          <a:ext cx="523725" cy="182296"/>
        </a:xfrm>
        <a:prstGeom prst="rect">
          <a:avLst/>
        </a:prstGeom>
      </xdr:spPr>
    </xdr:pic>
    <xdr:clientData/>
  </xdr:twoCellAnchor>
  <xdr:twoCellAnchor editAs="oneCell">
    <xdr:from>
      <xdr:col>2</xdr:col>
      <xdr:colOff>4227576</xdr:colOff>
      <xdr:row>12</xdr:row>
      <xdr:rowOff>73292</xdr:rowOff>
    </xdr:from>
    <xdr:to>
      <xdr:col>2</xdr:col>
      <xdr:colOff>4499113</xdr:colOff>
      <xdr:row>12</xdr:row>
      <xdr:rowOff>263386</xdr:rowOff>
    </xdr:to>
    <xdr:pic>
      <xdr:nvPicPr>
        <xdr:cNvPr id="90" name="Рисунок 89">
          <a:hlinkClick xmlns:r="http://schemas.openxmlformats.org/officeDocument/2006/relationships" r:id="rId143"/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960" y="2941460"/>
          <a:ext cx="271537" cy="190094"/>
        </a:xfrm>
        <a:prstGeom prst="rect">
          <a:avLst/>
        </a:prstGeom>
      </xdr:spPr>
    </xdr:pic>
    <xdr:clientData/>
  </xdr:twoCellAnchor>
  <xdr:twoCellAnchor editAs="oneCell">
    <xdr:from>
      <xdr:col>2</xdr:col>
      <xdr:colOff>4242352</xdr:colOff>
      <xdr:row>99</xdr:row>
      <xdr:rowOff>53340</xdr:rowOff>
    </xdr:from>
    <xdr:to>
      <xdr:col>2</xdr:col>
      <xdr:colOff>4514751</xdr:colOff>
      <xdr:row>100</xdr:row>
      <xdr:rowOff>0</xdr:rowOff>
    </xdr:to>
    <xdr:pic>
      <xdr:nvPicPr>
        <xdr:cNvPr id="95" name="Рисунок 94">
          <a:hlinkClick xmlns:r="http://schemas.openxmlformats.org/officeDocument/2006/relationships" r:id="rId145"/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7212" y="23362920"/>
          <a:ext cx="272399" cy="198120"/>
        </a:xfrm>
        <a:prstGeom prst="rect">
          <a:avLst/>
        </a:prstGeom>
      </xdr:spPr>
    </xdr:pic>
    <xdr:clientData/>
  </xdr:twoCellAnchor>
  <xdr:oneCellAnchor>
    <xdr:from>
      <xdr:col>2</xdr:col>
      <xdr:colOff>4112012</xdr:colOff>
      <xdr:row>54</xdr:row>
      <xdr:rowOff>9915</xdr:rowOff>
    </xdr:from>
    <xdr:ext cx="423291" cy="246118"/>
    <xdr:pic>
      <xdr:nvPicPr>
        <xdr:cNvPr id="94" name="Рисунок 93" descr="IMG_2231.JP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5194052" y="13123935"/>
          <a:ext cx="423291" cy="246118"/>
        </a:xfrm>
        <a:prstGeom prst="rect">
          <a:avLst/>
        </a:prstGeom>
      </xdr:spPr>
    </xdr:pic>
    <xdr:clientData/>
  </xdr:oneCellAnchor>
  <xdr:oneCellAnchor>
    <xdr:from>
      <xdr:col>2</xdr:col>
      <xdr:colOff>4226963</xdr:colOff>
      <xdr:row>78</xdr:row>
      <xdr:rowOff>30051</xdr:rowOff>
    </xdr:from>
    <xdr:ext cx="292155" cy="183356"/>
    <xdr:pic>
      <xdr:nvPicPr>
        <xdr:cNvPr id="96" name="Рисунок 95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734" y="18753480"/>
          <a:ext cx="292155" cy="183356"/>
        </a:xfrm>
        <a:prstGeom prst="rect">
          <a:avLst/>
        </a:prstGeom>
      </xdr:spPr>
    </xdr:pic>
    <xdr:clientData/>
  </xdr:oneCellAnchor>
  <xdr:twoCellAnchor editAs="oneCell">
    <xdr:from>
      <xdr:col>2</xdr:col>
      <xdr:colOff>4210049</xdr:colOff>
      <xdr:row>79</xdr:row>
      <xdr:rowOff>14287</xdr:rowOff>
    </xdr:from>
    <xdr:to>
      <xdr:col>2</xdr:col>
      <xdr:colOff>4475093</xdr:colOff>
      <xdr:row>79</xdr:row>
      <xdr:rowOff>219696</xdr:rowOff>
    </xdr:to>
    <xdr:pic>
      <xdr:nvPicPr>
        <xdr:cNvPr id="93" name="Рисунок 92">
          <a:hlinkClick xmlns:r="http://schemas.openxmlformats.org/officeDocument/2006/relationships" r:id="rId147"/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5862" y="19064287"/>
          <a:ext cx="265044" cy="205409"/>
        </a:xfrm>
        <a:prstGeom prst="rect">
          <a:avLst/>
        </a:prstGeom>
      </xdr:spPr>
    </xdr:pic>
    <xdr:clientData/>
  </xdr:twoCellAnchor>
  <xdr:twoCellAnchor editAs="oneCell">
    <xdr:from>
      <xdr:col>2</xdr:col>
      <xdr:colOff>3998181</xdr:colOff>
      <xdr:row>100</xdr:row>
      <xdr:rowOff>13252</xdr:rowOff>
    </xdr:from>
    <xdr:to>
      <xdr:col>2</xdr:col>
      <xdr:colOff>4523961</xdr:colOff>
      <xdr:row>100</xdr:row>
      <xdr:rowOff>203421</xdr:rowOff>
    </xdr:to>
    <xdr:pic>
      <xdr:nvPicPr>
        <xdr:cNvPr id="97" name="Рисунок 96">
          <a:hlinkClick xmlns:r="http://schemas.openxmlformats.org/officeDocument/2006/relationships" r:id="rId1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3041" y="23574292"/>
          <a:ext cx="525780" cy="1901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3919661</xdr:colOff>
      <xdr:row>102</xdr:row>
      <xdr:rowOff>20872</xdr:rowOff>
    </xdr:from>
    <xdr:to>
      <xdr:col>2</xdr:col>
      <xdr:colOff>4544501</xdr:colOff>
      <xdr:row>102</xdr:row>
      <xdr:rowOff>218661</xdr:rowOff>
    </xdr:to>
    <xdr:pic>
      <xdr:nvPicPr>
        <xdr:cNvPr id="98" name="Рисунок 97">
          <a:hlinkClick xmlns:r="http://schemas.openxmlformats.org/officeDocument/2006/relationships" r:id="rId1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4521" y="24084832"/>
          <a:ext cx="624840" cy="197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4038600</xdr:colOff>
      <xdr:row>101</xdr:row>
      <xdr:rowOff>15240</xdr:rowOff>
    </xdr:from>
    <xdr:to>
      <xdr:col>2</xdr:col>
      <xdr:colOff>4503420</xdr:colOff>
      <xdr:row>101</xdr:row>
      <xdr:rowOff>213360</xdr:rowOff>
    </xdr:to>
    <xdr:pic>
      <xdr:nvPicPr>
        <xdr:cNvPr id="99" name="Рисунок 98">
          <a:hlinkClick xmlns:r="http://schemas.openxmlformats.org/officeDocument/2006/relationships" r:id="rId1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3460" y="23827740"/>
          <a:ext cx="4648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4194314</xdr:colOff>
      <xdr:row>96</xdr:row>
      <xdr:rowOff>61226</xdr:rowOff>
    </xdr:from>
    <xdr:to>
      <xdr:col>2</xdr:col>
      <xdr:colOff>4527088</xdr:colOff>
      <xdr:row>96</xdr:row>
      <xdr:rowOff>181024</xdr:rowOff>
    </xdr:to>
    <xdr:pic>
      <xdr:nvPicPr>
        <xdr:cNvPr id="100" name="Рисунок 99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6192" y="22517035"/>
          <a:ext cx="332774" cy="1197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4305300</xdr:colOff>
      <xdr:row>8</xdr:row>
      <xdr:rowOff>26378</xdr:rowOff>
    </xdr:from>
    <xdr:to>
      <xdr:col>3</xdr:col>
      <xdr:colOff>281</xdr:colOff>
      <xdr:row>8</xdr:row>
      <xdr:rowOff>255170</xdr:rowOff>
    </xdr:to>
    <xdr:pic>
      <xdr:nvPicPr>
        <xdr:cNvPr id="3" name="Рисунок 2" descr="М44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37364" y="1517721"/>
          <a:ext cx="250655" cy="228792"/>
        </a:xfrm>
        <a:prstGeom prst="rect">
          <a:avLst/>
        </a:prstGeom>
      </xdr:spPr>
    </xdr:pic>
    <xdr:clientData/>
  </xdr:twoCellAnchor>
  <xdr:twoCellAnchor editAs="oneCell">
    <xdr:from>
      <xdr:col>2</xdr:col>
      <xdr:colOff>4231780</xdr:colOff>
      <xdr:row>15</xdr:row>
      <xdr:rowOff>14427</xdr:rowOff>
    </xdr:from>
    <xdr:to>
      <xdr:col>2</xdr:col>
      <xdr:colOff>4532775</xdr:colOff>
      <xdr:row>15</xdr:row>
      <xdr:rowOff>240632</xdr:rowOff>
    </xdr:to>
    <xdr:pic>
      <xdr:nvPicPr>
        <xdr:cNvPr id="4" name="Рисунок 3" descr="6епм7нрт8ш.jp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61696" y="3110553"/>
          <a:ext cx="300995" cy="226205"/>
        </a:xfrm>
        <a:prstGeom prst="rect">
          <a:avLst/>
        </a:prstGeom>
      </xdr:spPr>
    </xdr:pic>
    <xdr:clientData/>
  </xdr:twoCellAnchor>
  <xdr:twoCellAnchor editAs="oneCell">
    <xdr:from>
      <xdr:col>2</xdr:col>
      <xdr:colOff>4172712</xdr:colOff>
      <xdr:row>34</xdr:row>
      <xdr:rowOff>44678</xdr:rowOff>
    </xdr:from>
    <xdr:to>
      <xdr:col>3</xdr:col>
      <xdr:colOff>1423</xdr:colOff>
      <xdr:row>34</xdr:row>
      <xdr:rowOff>218359</xdr:rowOff>
    </xdr:to>
    <xdr:pic>
      <xdr:nvPicPr>
        <xdr:cNvPr id="6" name="Рисунок 5" descr="IMG_2622а.jp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904232" y="6637502"/>
          <a:ext cx="372137" cy="173681"/>
        </a:xfrm>
        <a:prstGeom prst="rect">
          <a:avLst/>
        </a:prstGeom>
      </xdr:spPr>
    </xdr:pic>
    <xdr:clientData/>
  </xdr:twoCellAnchor>
  <xdr:twoCellAnchor editAs="oneCell">
    <xdr:from>
      <xdr:col>2</xdr:col>
      <xdr:colOff>4318884</xdr:colOff>
      <xdr:row>45</xdr:row>
      <xdr:rowOff>5375</xdr:rowOff>
    </xdr:from>
    <xdr:to>
      <xdr:col>3</xdr:col>
      <xdr:colOff>4472</xdr:colOff>
      <xdr:row>45</xdr:row>
      <xdr:rowOff>243468</xdr:rowOff>
    </xdr:to>
    <xdr:pic>
      <xdr:nvPicPr>
        <xdr:cNvPr id="7" name="Рисунок 6" descr="lift2.jp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050404" y="8207543"/>
          <a:ext cx="229014" cy="238093"/>
        </a:xfrm>
        <a:prstGeom prst="rect">
          <a:avLst/>
        </a:prstGeom>
      </xdr:spPr>
    </xdr:pic>
    <xdr:clientData/>
  </xdr:twoCellAnchor>
  <xdr:twoCellAnchor editAs="oneCell">
    <xdr:from>
      <xdr:col>2</xdr:col>
      <xdr:colOff>4280121</xdr:colOff>
      <xdr:row>46</xdr:row>
      <xdr:rowOff>21801</xdr:rowOff>
    </xdr:from>
    <xdr:to>
      <xdr:col>3</xdr:col>
      <xdr:colOff>3809</xdr:colOff>
      <xdr:row>47</xdr:row>
      <xdr:rowOff>15509</xdr:rowOff>
    </xdr:to>
    <xdr:pic>
      <xdr:nvPicPr>
        <xdr:cNvPr id="8" name="Рисунок 7" descr="lift2.jp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011641" y="8492193"/>
          <a:ext cx="238539" cy="243515"/>
        </a:xfrm>
        <a:prstGeom prst="rect">
          <a:avLst/>
        </a:prstGeom>
      </xdr:spPr>
    </xdr:pic>
    <xdr:clientData/>
  </xdr:twoCellAnchor>
  <xdr:twoCellAnchor editAs="oneCell">
    <xdr:from>
      <xdr:col>2</xdr:col>
      <xdr:colOff>4239769</xdr:colOff>
      <xdr:row>47</xdr:row>
      <xdr:rowOff>33991</xdr:rowOff>
    </xdr:from>
    <xdr:to>
      <xdr:col>3</xdr:col>
      <xdr:colOff>381</xdr:colOff>
      <xdr:row>47</xdr:row>
      <xdr:rowOff>262128</xdr:rowOff>
    </xdr:to>
    <xdr:pic>
      <xdr:nvPicPr>
        <xdr:cNvPr id="9" name="Рисунок 8" descr="lift2.jp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971289" y="8772607"/>
          <a:ext cx="284988" cy="228137"/>
        </a:xfrm>
        <a:prstGeom prst="rect">
          <a:avLst/>
        </a:prstGeom>
      </xdr:spPr>
    </xdr:pic>
    <xdr:clientData/>
  </xdr:twoCellAnchor>
  <xdr:twoCellAnchor editAs="oneCell">
    <xdr:from>
      <xdr:col>2</xdr:col>
      <xdr:colOff>4270747</xdr:colOff>
      <xdr:row>55</xdr:row>
      <xdr:rowOff>9914</xdr:rowOff>
    </xdr:from>
    <xdr:to>
      <xdr:col>3</xdr:col>
      <xdr:colOff>3546</xdr:colOff>
      <xdr:row>55</xdr:row>
      <xdr:rowOff>240792</xdr:rowOff>
    </xdr:to>
    <xdr:pic>
      <xdr:nvPicPr>
        <xdr:cNvPr id="10" name="Рисунок 9" descr="IMG_2231.JPG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5002267" y="9882386"/>
          <a:ext cx="257175" cy="230878"/>
        </a:xfrm>
        <a:prstGeom prst="rect">
          <a:avLst/>
        </a:prstGeom>
      </xdr:spPr>
    </xdr:pic>
    <xdr:clientData/>
  </xdr:twoCellAnchor>
  <xdr:twoCellAnchor editAs="oneCell">
    <xdr:from>
      <xdr:col>2</xdr:col>
      <xdr:colOff>4355591</xdr:colOff>
      <xdr:row>56</xdr:row>
      <xdr:rowOff>31769</xdr:rowOff>
    </xdr:from>
    <xdr:to>
      <xdr:col>3</xdr:col>
      <xdr:colOff>4009</xdr:colOff>
      <xdr:row>56</xdr:row>
      <xdr:rowOff>259064</xdr:rowOff>
    </xdr:to>
    <xdr:pic>
      <xdr:nvPicPr>
        <xdr:cNvPr id="11" name="Рисунок 10" descr="Копія mla209.jpg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5085507" y="10443095"/>
          <a:ext cx="144219" cy="227295"/>
        </a:xfrm>
        <a:prstGeom prst="rect">
          <a:avLst/>
        </a:prstGeom>
      </xdr:spPr>
    </xdr:pic>
    <xdr:clientData/>
  </xdr:twoCellAnchor>
  <xdr:twoCellAnchor editAs="oneCell">
    <xdr:from>
      <xdr:col>2</xdr:col>
      <xdr:colOff>4294632</xdr:colOff>
      <xdr:row>57</xdr:row>
      <xdr:rowOff>23212</xdr:rowOff>
    </xdr:from>
    <xdr:to>
      <xdr:col>3</xdr:col>
      <xdr:colOff>543</xdr:colOff>
      <xdr:row>57</xdr:row>
      <xdr:rowOff>262407</xdr:rowOff>
    </xdr:to>
    <xdr:pic>
      <xdr:nvPicPr>
        <xdr:cNvPr id="12" name="Рисунок 11" descr="Копія mla108.jpg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026152" y="10329806"/>
          <a:ext cx="220762" cy="239195"/>
        </a:xfrm>
        <a:prstGeom prst="rect">
          <a:avLst/>
        </a:prstGeom>
      </xdr:spPr>
    </xdr:pic>
    <xdr:clientData/>
  </xdr:twoCellAnchor>
  <xdr:twoCellAnchor editAs="oneCell">
    <xdr:from>
      <xdr:col>2</xdr:col>
      <xdr:colOff>4323589</xdr:colOff>
      <xdr:row>58</xdr:row>
      <xdr:rowOff>30891</xdr:rowOff>
    </xdr:from>
    <xdr:to>
      <xdr:col>3</xdr:col>
      <xdr:colOff>543</xdr:colOff>
      <xdr:row>59</xdr:row>
      <xdr:rowOff>31</xdr:rowOff>
    </xdr:to>
    <xdr:pic>
      <xdr:nvPicPr>
        <xdr:cNvPr id="13" name="Рисунок 12" descr="Копія mla108.jpg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055109" y="10603097"/>
          <a:ext cx="191805" cy="232909"/>
        </a:xfrm>
        <a:prstGeom prst="rect">
          <a:avLst/>
        </a:prstGeom>
      </xdr:spPr>
    </xdr:pic>
    <xdr:clientData/>
  </xdr:twoCellAnchor>
  <xdr:twoCellAnchor editAs="oneCell">
    <xdr:from>
      <xdr:col>2</xdr:col>
      <xdr:colOff>4305389</xdr:colOff>
      <xdr:row>59</xdr:row>
      <xdr:rowOff>18624</xdr:rowOff>
    </xdr:from>
    <xdr:to>
      <xdr:col>3</xdr:col>
      <xdr:colOff>279</xdr:colOff>
      <xdr:row>59</xdr:row>
      <xdr:rowOff>248689</xdr:rowOff>
    </xdr:to>
    <xdr:pic>
      <xdr:nvPicPr>
        <xdr:cNvPr id="14" name="Рисунок 13" descr="Копія mla108.jp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287968" y="11236066"/>
          <a:ext cx="228792" cy="230065"/>
        </a:xfrm>
        <a:prstGeom prst="rect">
          <a:avLst/>
        </a:prstGeom>
      </xdr:spPr>
    </xdr:pic>
    <xdr:clientData/>
  </xdr:twoCellAnchor>
  <xdr:twoCellAnchor editAs="oneCell">
    <xdr:from>
      <xdr:col>2</xdr:col>
      <xdr:colOff>4257732</xdr:colOff>
      <xdr:row>61</xdr:row>
      <xdr:rowOff>16660</xdr:rowOff>
    </xdr:from>
    <xdr:to>
      <xdr:col>3</xdr:col>
      <xdr:colOff>1141</xdr:colOff>
      <xdr:row>61</xdr:row>
      <xdr:rowOff>253141</xdr:rowOff>
    </xdr:to>
    <xdr:pic>
      <xdr:nvPicPr>
        <xdr:cNvPr id="15" name="Рисунок 14" descr="IMG_2240.JPG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4989252" y="11230252"/>
          <a:ext cx="286835" cy="236481"/>
        </a:xfrm>
        <a:prstGeom prst="rect">
          <a:avLst/>
        </a:prstGeom>
      </xdr:spPr>
    </xdr:pic>
    <xdr:clientData/>
  </xdr:twoCellAnchor>
  <xdr:twoCellAnchor editAs="oneCell">
    <xdr:from>
      <xdr:col>2</xdr:col>
      <xdr:colOff>4271744</xdr:colOff>
      <xdr:row>67</xdr:row>
      <xdr:rowOff>8559</xdr:rowOff>
    </xdr:from>
    <xdr:to>
      <xdr:col>3</xdr:col>
      <xdr:colOff>2472</xdr:colOff>
      <xdr:row>68</xdr:row>
      <xdr:rowOff>271</xdr:rowOff>
    </xdr:to>
    <xdr:pic>
      <xdr:nvPicPr>
        <xdr:cNvPr id="17" name="Рисунок 16" descr="tovar1515.jpg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5003264" y="11758599"/>
          <a:ext cx="255104" cy="259936"/>
        </a:xfrm>
        <a:prstGeom prst="rect">
          <a:avLst/>
        </a:prstGeom>
      </xdr:spPr>
    </xdr:pic>
    <xdr:clientData/>
  </xdr:twoCellAnchor>
  <xdr:twoCellAnchor editAs="oneCell">
    <xdr:from>
      <xdr:col>2</xdr:col>
      <xdr:colOff>4253997</xdr:colOff>
      <xdr:row>72</xdr:row>
      <xdr:rowOff>35270</xdr:rowOff>
    </xdr:from>
    <xdr:to>
      <xdr:col>3</xdr:col>
      <xdr:colOff>1666</xdr:colOff>
      <xdr:row>72</xdr:row>
      <xdr:rowOff>245221</xdr:rowOff>
    </xdr:to>
    <xdr:pic>
      <xdr:nvPicPr>
        <xdr:cNvPr id="18" name="Рисунок 17" descr="IMG_2608а.jpg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985517" y="12321758"/>
          <a:ext cx="252995" cy="209951"/>
        </a:xfrm>
        <a:prstGeom prst="rect">
          <a:avLst/>
        </a:prstGeom>
      </xdr:spPr>
    </xdr:pic>
    <xdr:clientData/>
  </xdr:twoCellAnchor>
  <xdr:twoCellAnchor editAs="oneCell">
    <xdr:from>
      <xdr:col>2</xdr:col>
      <xdr:colOff>4251158</xdr:colOff>
      <xdr:row>73</xdr:row>
      <xdr:rowOff>12877</xdr:rowOff>
    </xdr:from>
    <xdr:to>
      <xdr:col>3</xdr:col>
      <xdr:colOff>3007</xdr:colOff>
      <xdr:row>73</xdr:row>
      <xdr:rowOff>220579</xdr:rowOff>
    </xdr:to>
    <xdr:pic>
      <xdr:nvPicPr>
        <xdr:cNvPr id="19" name="Рисунок 18" descr="IMG_2608а.jpg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4981074" y="12557803"/>
          <a:ext cx="228600" cy="207702"/>
        </a:xfrm>
        <a:prstGeom prst="rect">
          <a:avLst/>
        </a:prstGeom>
      </xdr:spPr>
    </xdr:pic>
    <xdr:clientData/>
  </xdr:twoCellAnchor>
  <xdr:twoCellAnchor editAs="oneCell">
    <xdr:from>
      <xdr:col>2</xdr:col>
      <xdr:colOff>4299857</xdr:colOff>
      <xdr:row>75</xdr:row>
      <xdr:rowOff>28652</xdr:rowOff>
    </xdr:from>
    <xdr:to>
      <xdr:col>3</xdr:col>
      <xdr:colOff>1142</xdr:colOff>
      <xdr:row>75</xdr:row>
      <xdr:rowOff>236267</xdr:rowOff>
    </xdr:to>
    <xdr:pic>
      <xdr:nvPicPr>
        <xdr:cNvPr id="20" name="Рисунок 19" descr="турецький.JPG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5031921" y="13252073"/>
          <a:ext cx="256958" cy="207615"/>
        </a:xfrm>
        <a:prstGeom prst="rect">
          <a:avLst/>
        </a:prstGeom>
      </xdr:spPr>
    </xdr:pic>
    <xdr:clientData/>
  </xdr:twoCellAnchor>
  <xdr:twoCellAnchor editAs="oneCell">
    <xdr:from>
      <xdr:col>2</xdr:col>
      <xdr:colOff>4315327</xdr:colOff>
      <xdr:row>84</xdr:row>
      <xdr:rowOff>39685</xdr:rowOff>
    </xdr:from>
    <xdr:to>
      <xdr:col>3</xdr:col>
      <xdr:colOff>4510</xdr:colOff>
      <xdr:row>84</xdr:row>
      <xdr:rowOff>226887</xdr:rowOff>
    </xdr:to>
    <xdr:pic>
      <xdr:nvPicPr>
        <xdr:cNvPr id="21" name="Рисунок 20" descr="1а.jpg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5297906" y="16186064"/>
          <a:ext cx="156410" cy="187202"/>
        </a:xfrm>
        <a:prstGeom prst="rect">
          <a:avLst/>
        </a:prstGeom>
      </xdr:spPr>
    </xdr:pic>
    <xdr:clientData/>
  </xdr:twoCellAnchor>
  <xdr:twoCellAnchor editAs="oneCell">
    <xdr:from>
      <xdr:col>2</xdr:col>
      <xdr:colOff>4335360</xdr:colOff>
      <xdr:row>87</xdr:row>
      <xdr:rowOff>55816</xdr:rowOff>
    </xdr:from>
    <xdr:to>
      <xdr:col>3</xdr:col>
      <xdr:colOff>571</xdr:colOff>
      <xdr:row>88</xdr:row>
      <xdr:rowOff>153760</xdr:rowOff>
    </xdr:to>
    <xdr:pic>
      <xdr:nvPicPr>
        <xdr:cNvPr id="22" name="Рисунок 21" descr="bigImage_13816_1291904971_zc-gtv-12-00.jpg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317939" y="16960184"/>
          <a:ext cx="208638" cy="153760"/>
        </a:xfrm>
        <a:prstGeom prst="rect">
          <a:avLst/>
        </a:prstGeom>
      </xdr:spPr>
    </xdr:pic>
    <xdr:clientData/>
  </xdr:twoCellAnchor>
  <xdr:twoCellAnchor editAs="oneCell">
    <xdr:from>
      <xdr:col>2</xdr:col>
      <xdr:colOff>4334257</xdr:colOff>
      <xdr:row>88</xdr:row>
      <xdr:rowOff>19937</xdr:rowOff>
    </xdr:from>
    <xdr:to>
      <xdr:col>3</xdr:col>
      <xdr:colOff>619</xdr:colOff>
      <xdr:row>88</xdr:row>
      <xdr:rowOff>243939</xdr:rowOff>
    </xdr:to>
    <xdr:pic>
      <xdr:nvPicPr>
        <xdr:cNvPr id="23" name="Рисунок 22" descr="bigImage_13816_1291904971_zc-gtv-12-00.jpg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5065777" y="15150209"/>
          <a:ext cx="171688" cy="224002"/>
        </a:xfrm>
        <a:prstGeom prst="rect">
          <a:avLst/>
        </a:prstGeom>
      </xdr:spPr>
    </xdr:pic>
    <xdr:clientData/>
  </xdr:twoCellAnchor>
  <xdr:twoCellAnchor editAs="oneCell">
    <xdr:from>
      <xdr:col>2</xdr:col>
      <xdr:colOff>4282440</xdr:colOff>
      <xdr:row>89</xdr:row>
      <xdr:rowOff>9000</xdr:rowOff>
    </xdr:from>
    <xdr:to>
      <xdr:col>3</xdr:col>
      <xdr:colOff>4081</xdr:colOff>
      <xdr:row>89</xdr:row>
      <xdr:rowOff>242497</xdr:rowOff>
    </xdr:to>
    <xdr:pic>
      <xdr:nvPicPr>
        <xdr:cNvPr id="24" name="Рисунок 23" descr="bigImage_13816_1291904971_zc-gtv-12-00.jpg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5014504" y="15736136"/>
          <a:ext cx="226967" cy="233497"/>
        </a:xfrm>
        <a:prstGeom prst="rect">
          <a:avLst/>
        </a:prstGeom>
      </xdr:spPr>
    </xdr:pic>
    <xdr:clientData/>
  </xdr:twoCellAnchor>
  <xdr:twoCellAnchor editAs="oneCell">
    <xdr:from>
      <xdr:col>2</xdr:col>
      <xdr:colOff>4240196</xdr:colOff>
      <xdr:row>95</xdr:row>
      <xdr:rowOff>64579</xdr:rowOff>
    </xdr:from>
    <xdr:to>
      <xdr:col>3</xdr:col>
      <xdr:colOff>4722</xdr:colOff>
      <xdr:row>95</xdr:row>
      <xdr:rowOff>236029</xdr:rowOff>
    </xdr:to>
    <xdr:pic>
      <xdr:nvPicPr>
        <xdr:cNvPr id="25" name="Рисунок 24" descr="sekreternaia-petlia.jpg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4971716" y="16206787"/>
          <a:ext cx="288902" cy="171450"/>
        </a:xfrm>
        <a:prstGeom prst="rect">
          <a:avLst/>
        </a:prstGeom>
      </xdr:spPr>
    </xdr:pic>
    <xdr:clientData/>
  </xdr:twoCellAnchor>
  <xdr:twoCellAnchor editAs="oneCell">
    <xdr:from>
      <xdr:col>2</xdr:col>
      <xdr:colOff>4291584</xdr:colOff>
      <xdr:row>92</xdr:row>
      <xdr:rowOff>3798</xdr:rowOff>
    </xdr:from>
    <xdr:to>
      <xdr:col>3</xdr:col>
      <xdr:colOff>380</xdr:colOff>
      <xdr:row>92</xdr:row>
      <xdr:rowOff>246888</xdr:rowOff>
    </xdr:to>
    <xdr:pic>
      <xdr:nvPicPr>
        <xdr:cNvPr id="28" name="Рисунок 27" descr="bigImage_13816_1291904971_zc-gtv-12-00.jp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023104" y="15640038"/>
          <a:ext cx="195072" cy="243090"/>
        </a:xfrm>
        <a:prstGeom prst="rect">
          <a:avLst/>
        </a:prstGeom>
      </xdr:spPr>
    </xdr:pic>
    <xdr:clientData/>
  </xdr:twoCellAnchor>
  <xdr:twoCellAnchor editAs="oneCell">
    <xdr:from>
      <xdr:col>2</xdr:col>
      <xdr:colOff>4327072</xdr:colOff>
      <xdr:row>6</xdr:row>
      <xdr:rowOff>35031</xdr:rowOff>
    </xdr:from>
    <xdr:to>
      <xdr:col>3</xdr:col>
      <xdr:colOff>3006</xdr:colOff>
      <xdr:row>6</xdr:row>
      <xdr:rowOff>228600</xdr:rowOff>
    </xdr:to>
    <xdr:pic>
      <xdr:nvPicPr>
        <xdr:cNvPr id="31" name="Рисунок 30" descr="Копія IMG_2783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059136" y="1259674"/>
          <a:ext cx="231608" cy="193569"/>
        </a:xfrm>
        <a:prstGeom prst="rect">
          <a:avLst/>
        </a:prstGeom>
      </xdr:spPr>
    </xdr:pic>
    <xdr:clientData/>
  </xdr:twoCellAnchor>
  <xdr:twoCellAnchor editAs="oneCell">
    <xdr:from>
      <xdr:col>2</xdr:col>
      <xdr:colOff>4133758</xdr:colOff>
      <xdr:row>32</xdr:row>
      <xdr:rowOff>115985</xdr:rowOff>
    </xdr:from>
    <xdr:to>
      <xdr:col>3</xdr:col>
      <xdr:colOff>1000</xdr:colOff>
      <xdr:row>32</xdr:row>
      <xdr:rowOff>213804</xdr:rowOff>
    </xdr:to>
    <xdr:pic>
      <xdr:nvPicPr>
        <xdr:cNvPr id="32" name="Рисунок 31" descr="Копія IMG_2780.jpg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5116337" y="6705280"/>
          <a:ext cx="382094" cy="97819"/>
        </a:xfrm>
        <a:prstGeom prst="rect">
          <a:avLst/>
        </a:prstGeom>
      </xdr:spPr>
    </xdr:pic>
    <xdr:clientData/>
  </xdr:twoCellAnchor>
  <xdr:twoCellAnchor editAs="oneCell">
    <xdr:from>
      <xdr:col>2</xdr:col>
      <xdr:colOff>100694</xdr:colOff>
      <xdr:row>0</xdr:row>
      <xdr:rowOff>38508</xdr:rowOff>
    </xdr:from>
    <xdr:to>
      <xdr:col>2</xdr:col>
      <xdr:colOff>2269671</xdr:colOff>
      <xdr:row>4</xdr:row>
      <xdr:rowOff>163419</xdr:rowOff>
    </xdr:to>
    <xdr:pic>
      <xdr:nvPicPr>
        <xdr:cNvPr id="34" name="Рисунок 33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214" y="38508"/>
          <a:ext cx="2168977" cy="947871"/>
        </a:xfrm>
        <a:prstGeom prst="rect">
          <a:avLst/>
        </a:prstGeom>
      </xdr:spPr>
    </xdr:pic>
    <xdr:clientData/>
  </xdr:twoCellAnchor>
  <xdr:twoCellAnchor editAs="oneCell">
    <xdr:from>
      <xdr:col>2</xdr:col>
      <xdr:colOff>4281094</xdr:colOff>
      <xdr:row>80</xdr:row>
      <xdr:rowOff>24098</xdr:rowOff>
    </xdr:from>
    <xdr:to>
      <xdr:col>3</xdr:col>
      <xdr:colOff>1986</xdr:colOff>
      <xdr:row>80</xdr:row>
      <xdr:rowOff>232611</xdr:rowOff>
    </xdr:to>
    <xdr:pic>
      <xdr:nvPicPr>
        <xdr:cNvPr id="36" name="Рисунок 35" descr="407014466_w40_h40_img_2776.jpg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5263673" y="15159824"/>
          <a:ext cx="214706" cy="208513"/>
        </a:xfrm>
        <a:prstGeom prst="rect">
          <a:avLst/>
        </a:prstGeom>
      </xdr:spPr>
    </xdr:pic>
    <xdr:clientData/>
  </xdr:twoCellAnchor>
  <xdr:twoCellAnchor editAs="oneCell">
    <xdr:from>
      <xdr:col>2</xdr:col>
      <xdr:colOff>4231290</xdr:colOff>
      <xdr:row>94</xdr:row>
      <xdr:rowOff>61294</xdr:rowOff>
    </xdr:from>
    <xdr:to>
      <xdr:col>3</xdr:col>
      <xdr:colOff>499</xdr:colOff>
      <xdr:row>94</xdr:row>
      <xdr:rowOff>232744</xdr:rowOff>
    </xdr:to>
    <xdr:pic>
      <xdr:nvPicPr>
        <xdr:cNvPr id="38" name="Рисунок 37" descr="sekreternaia-petlia.jpg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5213869" y="17976315"/>
          <a:ext cx="236436" cy="171450"/>
        </a:xfrm>
        <a:prstGeom prst="rect">
          <a:avLst/>
        </a:prstGeom>
      </xdr:spPr>
    </xdr:pic>
    <xdr:clientData/>
  </xdr:twoCellAnchor>
  <xdr:twoCellAnchor editAs="oneCell">
    <xdr:from>
      <xdr:col>2</xdr:col>
      <xdr:colOff>4273561</xdr:colOff>
      <xdr:row>68</xdr:row>
      <xdr:rowOff>33528</xdr:rowOff>
    </xdr:from>
    <xdr:to>
      <xdr:col>3</xdr:col>
      <xdr:colOff>4289</xdr:colOff>
      <xdr:row>68</xdr:row>
      <xdr:rowOff>259080</xdr:rowOff>
    </xdr:to>
    <xdr:pic>
      <xdr:nvPicPr>
        <xdr:cNvPr id="39" name="Рисунок 38" descr="tovar1515.jpg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5005081" y="12051792"/>
          <a:ext cx="264629" cy="225552"/>
        </a:xfrm>
        <a:prstGeom prst="rect">
          <a:avLst/>
        </a:prstGeom>
      </xdr:spPr>
    </xdr:pic>
    <xdr:clientData/>
  </xdr:twoCellAnchor>
  <xdr:oneCellAnchor>
    <xdr:from>
      <xdr:col>2</xdr:col>
      <xdr:colOff>4125686</xdr:colOff>
      <xdr:row>48</xdr:row>
      <xdr:rowOff>19078</xdr:rowOff>
    </xdr:from>
    <xdr:ext cx="423563" cy="240334"/>
    <xdr:pic>
      <xdr:nvPicPr>
        <xdr:cNvPr id="40" name="Рисунок 39" descr="lift2.jpg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857750" y="8978021"/>
          <a:ext cx="423563" cy="240334"/>
        </a:xfrm>
        <a:prstGeom prst="rect">
          <a:avLst/>
        </a:prstGeom>
      </xdr:spPr>
    </xdr:pic>
    <xdr:clientData/>
  </xdr:oneCellAnchor>
  <xdr:twoCellAnchor editAs="oneCell">
    <xdr:from>
      <xdr:col>2</xdr:col>
      <xdr:colOff>4267200</xdr:colOff>
      <xdr:row>62</xdr:row>
      <xdr:rowOff>33589</xdr:rowOff>
    </xdr:from>
    <xdr:to>
      <xdr:col>3</xdr:col>
      <xdr:colOff>1360</xdr:colOff>
      <xdr:row>62</xdr:row>
      <xdr:rowOff>242308</xdr:rowOff>
    </xdr:to>
    <xdr:pic>
      <xdr:nvPicPr>
        <xdr:cNvPr id="41" name="Рисунок 40" descr="IMG_2240.JPG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4999264" y="11452703"/>
          <a:ext cx="239486" cy="208719"/>
        </a:xfrm>
        <a:prstGeom prst="rect">
          <a:avLst/>
        </a:prstGeom>
      </xdr:spPr>
    </xdr:pic>
    <xdr:clientData/>
  </xdr:twoCellAnchor>
  <xdr:twoCellAnchor editAs="oneCell">
    <xdr:from>
      <xdr:col>2</xdr:col>
      <xdr:colOff>4302425</xdr:colOff>
      <xdr:row>18</xdr:row>
      <xdr:rowOff>31099</xdr:rowOff>
    </xdr:from>
    <xdr:to>
      <xdr:col>3</xdr:col>
      <xdr:colOff>281</xdr:colOff>
      <xdr:row>18</xdr:row>
      <xdr:rowOff>253746</xdr:rowOff>
    </xdr:to>
    <xdr:pic>
      <xdr:nvPicPr>
        <xdr:cNvPr id="44" name="Рисунок 4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5708" y="3089882"/>
          <a:ext cx="126083" cy="222647"/>
        </a:xfrm>
        <a:prstGeom prst="rect">
          <a:avLst/>
        </a:prstGeom>
      </xdr:spPr>
    </xdr:pic>
    <xdr:clientData/>
  </xdr:twoCellAnchor>
  <xdr:twoCellAnchor editAs="oneCell">
    <xdr:from>
      <xdr:col>2</xdr:col>
      <xdr:colOff>4316187</xdr:colOff>
      <xdr:row>44</xdr:row>
      <xdr:rowOff>57912</xdr:rowOff>
    </xdr:from>
    <xdr:to>
      <xdr:col>3</xdr:col>
      <xdr:colOff>1361</xdr:colOff>
      <xdr:row>44</xdr:row>
      <xdr:rowOff>253252</xdr:rowOff>
    </xdr:to>
    <xdr:pic>
      <xdr:nvPicPr>
        <xdr:cNvPr id="46" name="Рисунок 45" descr="lift2.jp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5048251" y="7950055"/>
          <a:ext cx="190500" cy="195340"/>
        </a:xfrm>
        <a:prstGeom prst="rect">
          <a:avLst/>
        </a:prstGeom>
      </xdr:spPr>
    </xdr:pic>
    <xdr:clientData/>
  </xdr:twoCellAnchor>
  <xdr:twoCellAnchor editAs="oneCell">
    <xdr:from>
      <xdr:col>2</xdr:col>
      <xdr:colOff>4100783</xdr:colOff>
      <xdr:row>21</xdr:row>
      <xdr:rowOff>39507</xdr:rowOff>
    </xdr:from>
    <xdr:to>
      <xdr:col>2</xdr:col>
      <xdr:colOff>4426509</xdr:colOff>
      <xdr:row>21</xdr:row>
      <xdr:rowOff>260983</xdr:rowOff>
    </xdr:to>
    <xdr:pic>
      <xdr:nvPicPr>
        <xdr:cNvPr id="45" name="Рисунок 44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2303" y="3950091"/>
          <a:ext cx="430501" cy="221476"/>
        </a:xfrm>
        <a:prstGeom prst="rect">
          <a:avLst/>
        </a:prstGeom>
      </xdr:spPr>
    </xdr:pic>
    <xdr:clientData/>
  </xdr:twoCellAnchor>
  <xdr:twoCellAnchor editAs="oneCell">
    <xdr:from>
      <xdr:col>2</xdr:col>
      <xdr:colOff>3998170</xdr:colOff>
      <xdr:row>19</xdr:row>
      <xdr:rowOff>26536</xdr:rowOff>
    </xdr:from>
    <xdr:to>
      <xdr:col>2</xdr:col>
      <xdr:colOff>4426587</xdr:colOff>
      <xdr:row>19</xdr:row>
      <xdr:rowOff>252220</xdr:rowOff>
    </xdr:to>
    <xdr:pic>
      <xdr:nvPicPr>
        <xdr:cNvPr id="47" name="Рисунок 46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9690" y="3400672"/>
          <a:ext cx="523667" cy="225684"/>
        </a:xfrm>
        <a:prstGeom prst="rect">
          <a:avLst/>
        </a:prstGeom>
      </xdr:spPr>
    </xdr:pic>
    <xdr:clientData/>
  </xdr:twoCellAnchor>
  <xdr:twoCellAnchor editAs="oneCell">
    <xdr:from>
      <xdr:col>2</xdr:col>
      <xdr:colOff>4276123</xdr:colOff>
      <xdr:row>11</xdr:row>
      <xdr:rowOff>22251</xdr:rowOff>
    </xdr:from>
    <xdr:to>
      <xdr:col>3</xdr:col>
      <xdr:colOff>948</xdr:colOff>
      <xdr:row>12</xdr:row>
      <xdr:rowOff>832</xdr:rowOff>
    </xdr:to>
    <xdr:pic>
      <xdr:nvPicPr>
        <xdr:cNvPr id="49" name="Рисунок 48" descr="М44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07643" y="1787043"/>
          <a:ext cx="239676" cy="246805"/>
        </a:xfrm>
        <a:prstGeom prst="rect">
          <a:avLst/>
        </a:prstGeom>
      </xdr:spPr>
    </xdr:pic>
    <xdr:clientData/>
  </xdr:twoCellAnchor>
  <xdr:twoCellAnchor editAs="oneCell">
    <xdr:from>
      <xdr:col>2</xdr:col>
      <xdr:colOff>4058195</xdr:colOff>
      <xdr:row>37</xdr:row>
      <xdr:rowOff>20669</xdr:rowOff>
    </xdr:from>
    <xdr:to>
      <xdr:col>2</xdr:col>
      <xdr:colOff>4551001</xdr:colOff>
      <xdr:row>37</xdr:row>
      <xdr:rowOff>235081</xdr:rowOff>
    </xdr:to>
    <xdr:pic>
      <xdr:nvPicPr>
        <xdr:cNvPr id="48" name="Рисунок 47" descr="IMG_2622а.jpg"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89715" y="9469469"/>
          <a:ext cx="492806" cy="214412"/>
        </a:xfrm>
        <a:prstGeom prst="rect">
          <a:avLst/>
        </a:prstGeom>
      </xdr:spPr>
    </xdr:pic>
    <xdr:clientData/>
  </xdr:twoCellAnchor>
  <xdr:twoCellAnchor editAs="oneCell">
    <xdr:from>
      <xdr:col>2</xdr:col>
      <xdr:colOff>4255334</xdr:colOff>
      <xdr:row>14</xdr:row>
      <xdr:rowOff>15022</xdr:rowOff>
    </xdr:from>
    <xdr:to>
      <xdr:col>3</xdr:col>
      <xdr:colOff>4081</xdr:colOff>
      <xdr:row>14</xdr:row>
      <xdr:rowOff>237982</xdr:rowOff>
    </xdr:to>
    <xdr:pic>
      <xdr:nvPicPr>
        <xdr:cNvPr id="50" name="Рисунок 49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7398" y="2306465"/>
          <a:ext cx="254073" cy="222960"/>
        </a:xfrm>
        <a:prstGeom prst="rect">
          <a:avLst/>
        </a:prstGeom>
      </xdr:spPr>
    </xdr:pic>
    <xdr:clientData/>
  </xdr:twoCellAnchor>
  <xdr:twoCellAnchor editAs="oneCell">
    <xdr:from>
      <xdr:col>2</xdr:col>
      <xdr:colOff>2346511</xdr:colOff>
      <xdr:row>0</xdr:row>
      <xdr:rowOff>2238</xdr:rowOff>
    </xdr:from>
    <xdr:to>
      <xdr:col>2</xdr:col>
      <xdr:colOff>3321488</xdr:colOff>
      <xdr:row>4</xdr:row>
      <xdr:rowOff>185485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6511" y="2238"/>
          <a:ext cx="974977" cy="1008000"/>
        </a:xfrm>
        <a:prstGeom prst="rect">
          <a:avLst/>
        </a:prstGeom>
      </xdr:spPr>
    </xdr:pic>
    <xdr:clientData/>
  </xdr:twoCellAnchor>
  <xdr:twoCellAnchor editAs="oneCell">
    <xdr:from>
      <xdr:col>2</xdr:col>
      <xdr:colOff>4288308</xdr:colOff>
      <xdr:row>13</xdr:row>
      <xdr:rowOff>25526</xdr:rowOff>
    </xdr:from>
    <xdr:to>
      <xdr:col>3</xdr:col>
      <xdr:colOff>1986</xdr:colOff>
      <xdr:row>13</xdr:row>
      <xdr:rowOff>262945</xdr:rowOff>
    </xdr:to>
    <xdr:pic>
      <xdr:nvPicPr>
        <xdr:cNvPr id="16" name="Рисунок 15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0887" y="2046831"/>
          <a:ext cx="207492" cy="237419"/>
        </a:xfrm>
        <a:prstGeom prst="rect">
          <a:avLst/>
        </a:prstGeom>
      </xdr:spPr>
    </xdr:pic>
    <xdr:clientData/>
  </xdr:twoCellAnchor>
  <xdr:twoCellAnchor editAs="oneCell">
    <xdr:from>
      <xdr:col>2</xdr:col>
      <xdr:colOff>4337732</xdr:colOff>
      <xdr:row>81</xdr:row>
      <xdr:rowOff>45577</xdr:rowOff>
    </xdr:from>
    <xdr:to>
      <xdr:col>3</xdr:col>
      <xdr:colOff>3006</xdr:colOff>
      <xdr:row>81</xdr:row>
      <xdr:rowOff>226075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0311" y="15433966"/>
          <a:ext cx="142026" cy="180498"/>
        </a:xfrm>
        <a:prstGeom prst="rect">
          <a:avLst/>
        </a:prstGeom>
      </xdr:spPr>
    </xdr:pic>
    <xdr:clientData/>
  </xdr:twoCellAnchor>
  <xdr:twoCellAnchor editAs="oneCell">
    <xdr:from>
      <xdr:col>2</xdr:col>
      <xdr:colOff>4243942</xdr:colOff>
      <xdr:row>25</xdr:row>
      <xdr:rowOff>66261</xdr:rowOff>
    </xdr:from>
    <xdr:to>
      <xdr:col>2</xdr:col>
      <xdr:colOff>4426403</xdr:colOff>
      <xdr:row>25</xdr:row>
      <xdr:rowOff>194436</xdr:rowOff>
    </xdr:to>
    <xdr:pic>
      <xdr:nvPicPr>
        <xdr:cNvPr id="52" name="Рисунок 51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5462" y="4781517"/>
          <a:ext cx="268186" cy="128175"/>
        </a:xfrm>
        <a:prstGeom prst="rect">
          <a:avLst/>
        </a:prstGeom>
      </xdr:spPr>
    </xdr:pic>
    <xdr:clientData/>
  </xdr:twoCellAnchor>
  <xdr:twoCellAnchor editAs="oneCell">
    <xdr:from>
      <xdr:col>2</xdr:col>
      <xdr:colOff>1175192</xdr:colOff>
      <xdr:row>117</xdr:row>
      <xdr:rowOff>16898</xdr:rowOff>
    </xdr:from>
    <xdr:to>
      <xdr:col>2</xdr:col>
      <xdr:colOff>2772237</xdr:colOff>
      <xdr:row>120</xdr:row>
      <xdr:rowOff>209386</xdr:rowOff>
    </xdr:to>
    <xdr:pic>
      <xdr:nvPicPr>
        <xdr:cNvPr id="29" name="Рисунок 28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062" y="21750463"/>
          <a:ext cx="1597045" cy="1067131"/>
        </a:xfrm>
        <a:prstGeom prst="rect">
          <a:avLst/>
        </a:prstGeom>
      </xdr:spPr>
    </xdr:pic>
    <xdr:clientData/>
  </xdr:twoCellAnchor>
  <xdr:oneCellAnchor>
    <xdr:from>
      <xdr:col>2</xdr:col>
      <xdr:colOff>4347882</xdr:colOff>
      <xdr:row>118</xdr:row>
      <xdr:rowOff>56028</xdr:rowOff>
    </xdr:from>
    <xdr:ext cx="4381500" cy="843821"/>
    <xdr:sp macro="" textlink="">
      <xdr:nvSpPr>
        <xdr:cNvPr id="35" name="TextBox 34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 txBox="1"/>
      </xdr:nvSpPr>
      <xdr:spPr>
        <a:xfrm>
          <a:off x="4347882" y="14858999"/>
          <a:ext cx="4381500" cy="843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uk-UA" sz="1200" i="1">
              <a:solidFill>
                <a:schemeClr val="accent1">
                  <a:lumMod val="75000"/>
                </a:schemeClr>
              </a:solidFill>
            </a:rPr>
            <a:t>Приєднуйтесь до  нашої</a:t>
          </a:r>
          <a:r>
            <a:rPr lang="uk-UA" sz="1200" i="1" baseline="0">
              <a:solidFill>
                <a:schemeClr val="accent1">
                  <a:lumMod val="75000"/>
                </a:schemeClr>
              </a:solidFill>
            </a:rPr>
            <a:t> </a:t>
          </a:r>
          <a:r>
            <a:rPr lang="en-US" sz="1200" i="1" baseline="0">
              <a:solidFill>
                <a:schemeClr val="accent1">
                  <a:lumMod val="75000"/>
                </a:schemeClr>
              </a:solidFill>
            </a:rPr>
            <a:t>Viber </a:t>
          </a:r>
          <a:r>
            <a:rPr lang="ru-RU" sz="1200" i="1" baseline="0">
              <a:solidFill>
                <a:schemeClr val="accent1">
                  <a:lumMod val="75000"/>
                </a:schemeClr>
              </a:solidFill>
            </a:rPr>
            <a:t>спільноти, та  отримуйте  найсвіжішу інформацію про оновлення </a:t>
          </a:r>
          <a:r>
            <a:rPr lang="ru-RU" sz="1200" i="1" u="sng" baseline="0">
              <a:solidFill>
                <a:schemeClr val="accent1">
                  <a:lumMod val="75000"/>
                </a:schemeClr>
              </a:solidFill>
            </a:rPr>
            <a:t>цін</a:t>
          </a:r>
          <a:r>
            <a:rPr lang="ru-RU" sz="1200" i="1" baseline="0">
              <a:solidFill>
                <a:schemeClr val="accent1">
                  <a:lumMod val="75000"/>
                </a:schemeClr>
              </a:solidFill>
            </a:rPr>
            <a:t>,  акції,зміну асортименту товару та новини компанії.. Тисни тут та будь в курсі подій першим.</a:t>
          </a:r>
          <a:endParaRPr lang="uk-UA" sz="1200" i="1">
            <a:solidFill>
              <a:schemeClr val="accent1">
                <a:lumMod val="75000"/>
              </a:schemeClr>
            </a:solidFill>
          </a:endParaRPr>
        </a:p>
      </xdr:txBody>
    </xdr:sp>
    <xdr:clientData/>
  </xdr:oneCellAnchor>
  <xdr:twoCellAnchor editAs="oneCell">
    <xdr:from>
      <xdr:col>2</xdr:col>
      <xdr:colOff>4169664</xdr:colOff>
      <xdr:row>40</xdr:row>
      <xdr:rowOff>123827</xdr:rowOff>
    </xdr:from>
    <xdr:to>
      <xdr:col>3</xdr:col>
      <xdr:colOff>4692</xdr:colOff>
      <xdr:row>40</xdr:row>
      <xdr:rowOff>207264</xdr:rowOff>
    </xdr:to>
    <xdr:pic>
      <xdr:nvPicPr>
        <xdr:cNvPr id="54" name="Рисунок 53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1184" y="7253099"/>
          <a:ext cx="368929" cy="83437"/>
        </a:xfrm>
        <a:prstGeom prst="rect">
          <a:avLst/>
        </a:prstGeom>
      </xdr:spPr>
    </xdr:pic>
    <xdr:clientData/>
  </xdr:twoCellAnchor>
  <xdr:twoCellAnchor editAs="oneCell">
    <xdr:from>
      <xdr:col>2</xdr:col>
      <xdr:colOff>4118085</xdr:colOff>
      <xdr:row>20</xdr:row>
      <xdr:rowOff>35371</xdr:rowOff>
    </xdr:from>
    <xdr:to>
      <xdr:col>2</xdr:col>
      <xdr:colOff>4424761</xdr:colOff>
      <xdr:row>20</xdr:row>
      <xdr:rowOff>256847</xdr:rowOff>
    </xdr:to>
    <xdr:pic>
      <xdr:nvPicPr>
        <xdr:cNvPr id="56" name="Рисунок 55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605" y="3677731"/>
          <a:ext cx="420976" cy="221476"/>
        </a:xfrm>
        <a:prstGeom prst="rect">
          <a:avLst/>
        </a:prstGeom>
      </xdr:spPr>
    </xdr:pic>
    <xdr:clientData/>
  </xdr:twoCellAnchor>
  <xdr:twoCellAnchor editAs="oneCell">
    <xdr:from>
      <xdr:col>2</xdr:col>
      <xdr:colOff>4309693</xdr:colOff>
      <xdr:row>49</xdr:row>
      <xdr:rowOff>63111</xdr:rowOff>
    </xdr:from>
    <xdr:to>
      <xdr:col>3</xdr:col>
      <xdr:colOff>3201</xdr:colOff>
      <xdr:row>49</xdr:row>
      <xdr:rowOff>252751</xdr:rowOff>
    </xdr:to>
    <xdr:pic>
      <xdr:nvPicPr>
        <xdr:cNvPr id="55" name="Рисунок 54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1213" y="9338175"/>
          <a:ext cx="179784" cy="189640"/>
        </a:xfrm>
        <a:prstGeom prst="rect">
          <a:avLst/>
        </a:prstGeom>
      </xdr:spPr>
    </xdr:pic>
    <xdr:clientData/>
  </xdr:twoCellAnchor>
  <xdr:twoCellAnchor editAs="oneCell">
    <xdr:from>
      <xdr:col>2</xdr:col>
      <xdr:colOff>4297061</xdr:colOff>
      <xdr:row>50</xdr:row>
      <xdr:rowOff>34461</xdr:rowOff>
    </xdr:from>
    <xdr:to>
      <xdr:col>3</xdr:col>
      <xdr:colOff>2474</xdr:colOff>
      <xdr:row>50</xdr:row>
      <xdr:rowOff>251037</xdr:rowOff>
    </xdr:to>
    <xdr:pic>
      <xdr:nvPicPr>
        <xdr:cNvPr id="57" name="Рисунок 56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8581" y="9577749"/>
          <a:ext cx="220264" cy="216576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4097217</xdr:colOff>
      <xdr:row>23</xdr:row>
      <xdr:rowOff>47244</xdr:rowOff>
    </xdr:from>
    <xdr:to>
      <xdr:col>2</xdr:col>
      <xdr:colOff>4513385</xdr:colOff>
      <xdr:row>23</xdr:row>
      <xdr:rowOff>242268</xdr:rowOff>
    </xdr:to>
    <xdr:pic>
      <xdr:nvPicPr>
        <xdr:cNvPr id="58" name="Рисунок 57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909" y="5580536"/>
          <a:ext cx="416168" cy="195024"/>
        </a:xfrm>
        <a:prstGeom prst="rect">
          <a:avLst/>
        </a:prstGeom>
      </xdr:spPr>
    </xdr:pic>
    <xdr:clientData/>
  </xdr:twoCellAnchor>
  <xdr:twoCellAnchor editAs="oneCell">
    <xdr:from>
      <xdr:col>2</xdr:col>
      <xdr:colOff>4295842</xdr:colOff>
      <xdr:row>82</xdr:row>
      <xdr:rowOff>1750</xdr:rowOff>
    </xdr:from>
    <xdr:to>
      <xdr:col>3</xdr:col>
      <xdr:colOff>1360</xdr:colOff>
      <xdr:row>83</xdr:row>
      <xdr:rowOff>42671</xdr:rowOff>
    </xdr:to>
    <xdr:pic>
      <xdr:nvPicPr>
        <xdr:cNvPr id="59" name="Рисунок 58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7906" y="14477029"/>
          <a:ext cx="210844" cy="291294"/>
        </a:xfrm>
        <a:prstGeom prst="rect">
          <a:avLst/>
        </a:prstGeom>
      </xdr:spPr>
    </xdr:pic>
    <xdr:clientData/>
  </xdr:twoCellAnchor>
  <xdr:twoCellAnchor editAs="oneCell">
    <xdr:from>
      <xdr:col>2</xdr:col>
      <xdr:colOff>4283169</xdr:colOff>
      <xdr:row>83</xdr:row>
      <xdr:rowOff>24574</xdr:rowOff>
    </xdr:from>
    <xdr:to>
      <xdr:col>3</xdr:col>
      <xdr:colOff>1360</xdr:colOff>
      <xdr:row>83</xdr:row>
      <xdr:rowOff>235537</xdr:rowOff>
    </xdr:to>
    <xdr:pic>
      <xdr:nvPicPr>
        <xdr:cNvPr id="60" name="Рисунок 59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5233" y="14750224"/>
          <a:ext cx="223517" cy="210963"/>
        </a:xfrm>
        <a:prstGeom prst="rect">
          <a:avLst/>
        </a:prstGeom>
      </xdr:spPr>
    </xdr:pic>
    <xdr:clientData/>
  </xdr:twoCellAnchor>
  <xdr:twoCellAnchor editAs="oneCell">
    <xdr:from>
      <xdr:col>2</xdr:col>
      <xdr:colOff>2875333</xdr:colOff>
      <xdr:row>117</xdr:row>
      <xdr:rowOff>45993</xdr:rowOff>
    </xdr:from>
    <xdr:to>
      <xdr:col>2</xdr:col>
      <xdr:colOff>3933169</xdr:colOff>
      <xdr:row>120</xdr:row>
      <xdr:rowOff>247895</xdr:rowOff>
    </xdr:to>
    <xdr:pic>
      <xdr:nvPicPr>
        <xdr:cNvPr id="61" name="Рисунок 60" descr="Viber група brand-mebel.jpeg.png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3604203" y="21779558"/>
          <a:ext cx="1057836" cy="1076545"/>
        </a:xfrm>
        <a:prstGeom prst="rect">
          <a:avLst/>
        </a:prstGeom>
      </xdr:spPr>
    </xdr:pic>
    <xdr:clientData/>
  </xdr:twoCellAnchor>
  <xdr:twoCellAnchor editAs="oneCell">
    <xdr:from>
      <xdr:col>2</xdr:col>
      <xdr:colOff>4320428</xdr:colOff>
      <xdr:row>104</xdr:row>
      <xdr:rowOff>27432</xdr:rowOff>
    </xdr:from>
    <xdr:to>
      <xdr:col>3</xdr:col>
      <xdr:colOff>2505</xdr:colOff>
      <xdr:row>104</xdr:row>
      <xdr:rowOff>243432</xdr:rowOff>
    </xdr:to>
    <xdr:pic>
      <xdr:nvPicPr>
        <xdr:cNvPr id="26" name="Рисунок 25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0344" y="19013264"/>
          <a:ext cx="187403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4327973</xdr:colOff>
      <xdr:row>105</xdr:row>
      <xdr:rowOff>30039</xdr:rowOff>
    </xdr:from>
    <xdr:to>
      <xdr:col>3</xdr:col>
      <xdr:colOff>2002</xdr:colOff>
      <xdr:row>105</xdr:row>
      <xdr:rowOff>246039</xdr:rowOff>
    </xdr:to>
    <xdr:pic>
      <xdr:nvPicPr>
        <xdr:cNvPr id="30" name="Рисунок 29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0552" y="19268534"/>
          <a:ext cx="207931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4354105</xdr:colOff>
      <xdr:row>106</xdr:row>
      <xdr:rowOff>21336</xdr:rowOff>
    </xdr:from>
    <xdr:to>
      <xdr:col>3</xdr:col>
      <xdr:colOff>794</xdr:colOff>
      <xdr:row>106</xdr:row>
      <xdr:rowOff>237336</xdr:rowOff>
    </xdr:to>
    <xdr:pic>
      <xdr:nvPicPr>
        <xdr:cNvPr id="33" name="Рисунок 32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5625" y="17489424"/>
          <a:ext cx="161540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4355703</xdr:colOff>
      <xdr:row>107</xdr:row>
      <xdr:rowOff>27632</xdr:rowOff>
    </xdr:from>
    <xdr:to>
      <xdr:col>3</xdr:col>
      <xdr:colOff>353</xdr:colOff>
      <xdr:row>107</xdr:row>
      <xdr:rowOff>243632</xdr:rowOff>
    </xdr:to>
    <xdr:pic>
      <xdr:nvPicPr>
        <xdr:cNvPr id="37" name="Рисунок 36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7223" y="17748704"/>
          <a:ext cx="159501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4351354</xdr:colOff>
      <xdr:row>108</xdr:row>
      <xdr:rowOff>11310</xdr:rowOff>
    </xdr:from>
    <xdr:to>
      <xdr:col>3</xdr:col>
      <xdr:colOff>2318</xdr:colOff>
      <xdr:row>108</xdr:row>
      <xdr:rowOff>227310</xdr:rowOff>
    </xdr:to>
    <xdr:pic>
      <xdr:nvPicPr>
        <xdr:cNvPr id="42" name="Рисунок 41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2874" y="17985366"/>
          <a:ext cx="165815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4333795</xdr:colOff>
      <xdr:row>76</xdr:row>
      <xdr:rowOff>51637</xdr:rowOff>
    </xdr:from>
    <xdr:to>
      <xdr:col>2</xdr:col>
      <xdr:colOff>4511842</xdr:colOff>
      <xdr:row>76</xdr:row>
      <xdr:rowOff>242136</xdr:rowOff>
    </xdr:to>
    <xdr:pic>
      <xdr:nvPicPr>
        <xdr:cNvPr id="63" name="Рисунок 62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711" y="17092363"/>
          <a:ext cx="178047" cy="190499"/>
        </a:xfrm>
        <a:prstGeom prst="rect">
          <a:avLst/>
        </a:prstGeom>
      </xdr:spPr>
    </xdr:pic>
    <xdr:clientData/>
  </xdr:twoCellAnchor>
  <xdr:twoCellAnchor editAs="oneCell">
    <xdr:from>
      <xdr:col>2</xdr:col>
      <xdr:colOff>4257588</xdr:colOff>
      <xdr:row>77</xdr:row>
      <xdr:rowOff>39684</xdr:rowOff>
    </xdr:from>
    <xdr:to>
      <xdr:col>3</xdr:col>
      <xdr:colOff>1554</xdr:colOff>
      <xdr:row>77</xdr:row>
      <xdr:rowOff>239709</xdr:rowOff>
    </xdr:to>
    <xdr:pic>
      <xdr:nvPicPr>
        <xdr:cNvPr id="65" name="Рисунок 64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9108" y="13399068"/>
          <a:ext cx="266700" cy="200025"/>
        </a:xfrm>
        <a:prstGeom prst="rect">
          <a:avLst/>
        </a:prstGeom>
      </xdr:spPr>
    </xdr:pic>
    <xdr:clientData/>
  </xdr:twoCellAnchor>
  <xdr:twoCellAnchor editAs="oneCell">
    <xdr:from>
      <xdr:col>2</xdr:col>
      <xdr:colOff>4194048</xdr:colOff>
      <xdr:row>17</xdr:row>
      <xdr:rowOff>5570</xdr:rowOff>
    </xdr:from>
    <xdr:to>
      <xdr:col>3</xdr:col>
      <xdr:colOff>642</xdr:colOff>
      <xdr:row>17</xdr:row>
      <xdr:rowOff>246653</xdr:rowOff>
    </xdr:to>
    <xdr:pic>
      <xdr:nvPicPr>
        <xdr:cNvPr id="67" name="Рисунок 66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5568" y="2843258"/>
          <a:ext cx="321445" cy="241083"/>
        </a:xfrm>
        <a:prstGeom prst="rect">
          <a:avLst/>
        </a:prstGeom>
      </xdr:spPr>
    </xdr:pic>
    <xdr:clientData/>
  </xdr:twoCellAnchor>
  <xdr:twoCellAnchor editAs="oneCell">
    <xdr:from>
      <xdr:col>2</xdr:col>
      <xdr:colOff>4249882</xdr:colOff>
      <xdr:row>26</xdr:row>
      <xdr:rowOff>10456</xdr:rowOff>
    </xdr:from>
    <xdr:to>
      <xdr:col>3</xdr:col>
      <xdr:colOff>1392</xdr:colOff>
      <xdr:row>26</xdr:row>
      <xdr:rowOff>233458</xdr:rowOff>
    </xdr:to>
    <xdr:pic>
      <xdr:nvPicPr>
        <xdr:cNvPr id="70" name="Рисунок 69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xmlns="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0709" y="4956529"/>
          <a:ext cx="287482" cy="223002"/>
        </a:xfrm>
        <a:prstGeom prst="rect">
          <a:avLst/>
        </a:prstGeom>
      </xdr:spPr>
    </xdr:pic>
    <xdr:clientData/>
  </xdr:twoCellAnchor>
  <xdr:twoCellAnchor editAs="oneCell">
    <xdr:from>
      <xdr:col>2</xdr:col>
      <xdr:colOff>4244503</xdr:colOff>
      <xdr:row>27</xdr:row>
      <xdr:rowOff>19521</xdr:rowOff>
    </xdr:from>
    <xdr:to>
      <xdr:col>3</xdr:col>
      <xdr:colOff>865</xdr:colOff>
      <xdr:row>27</xdr:row>
      <xdr:rowOff>262129</xdr:rowOff>
    </xdr:to>
    <xdr:pic>
      <xdr:nvPicPr>
        <xdr:cNvPr id="72" name="Рисунок 71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5330" y="5232294"/>
          <a:ext cx="261688" cy="242608"/>
        </a:xfrm>
        <a:prstGeom prst="rect">
          <a:avLst/>
        </a:prstGeom>
      </xdr:spPr>
    </xdr:pic>
    <xdr:clientData/>
  </xdr:twoCellAnchor>
  <xdr:twoCellAnchor editAs="oneCell">
    <xdr:from>
      <xdr:col>2</xdr:col>
      <xdr:colOff>4098507</xdr:colOff>
      <xdr:row>28</xdr:row>
      <xdr:rowOff>17904</xdr:rowOff>
    </xdr:from>
    <xdr:to>
      <xdr:col>3</xdr:col>
      <xdr:colOff>1635</xdr:colOff>
      <xdr:row>28</xdr:row>
      <xdr:rowOff>247885</xdr:rowOff>
    </xdr:to>
    <xdr:pic>
      <xdr:nvPicPr>
        <xdr:cNvPr id="74" name="Рисунок 73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xmlns="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0027" y="5537832"/>
          <a:ext cx="435387" cy="229981"/>
        </a:xfrm>
        <a:prstGeom prst="rect">
          <a:avLst/>
        </a:prstGeom>
      </xdr:spPr>
    </xdr:pic>
    <xdr:clientData/>
  </xdr:twoCellAnchor>
  <xdr:twoCellAnchor editAs="oneCell">
    <xdr:from>
      <xdr:col>2</xdr:col>
      <xdr:colOff>4078349</xdr:colOff>
      <xdr:row>29</xdr:row>
      <xdr:rowOff>25031</xdr:rowOff>
    </xdr:from>
    <xdr:to>
      <xdr:col>3</xdr:col>
      <xdr:colOff>997</xdr:colOff>
      <xdr:row>30</xdr:row>
      <xdr:rowOff>212</xdr:rowOff>
    </xdr:to>
    <xdr:pic>
      <xdr:nvPicPr>
        <xdr:cNvPr id="76" name="Рисунок 75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413" y="5783574"/>
          <a:ext cx="350132" cy="238948"/>
        </a:xfrm>
        <a:prstGeom prst="rect">
          <a:avLst/>
        </a:prstGeom>
      </xdr:spPr>
    </xdr:pic>
    <xdr:clientData/>
  </xdr:twoCellAnchor>
  <xdr:twoCellAnchor editAs="oneCell">
    <xdr:from>
      <xdr:col>2</xdr:col>
      <xdr:colOff>4232148</xdr:colOff>
      <xdr:row>31</xdr:row>
      <xdr:rowOff>59422</xdr:rowOff>
    </xdr:from>
    <xdr:to>
      <xdr:col>3</xdr:col>
      <xdr:colOff>275</xdr:colOff>
      <xdr:row>31</xdr:row>
      <xdr:rowOff>257952</xdr:rowOff>
    </xdr:to>
    <xdr:pic>
      <xdr:nvPicPr>
        <xdr:cNvPr id="78" name="Рисунок 77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xmlns="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212" y="6084665"/>
          <a:ext cx="282702" cy="198530"/>
        </a:xfrm>
        <a:prstGeom prst="rect">
          <a:avLst/>
        </a:prstGeom>
      </xdr:spPr>
    </xdr:pic>
    <xdr:clientData/>
  </xdr:twoCellAnchor>
  <xdr:twoCellAnchor editAs="oneCell">
    <xdr:from>
      <xdr:col>2</xdr:col>
      <xdr:colOff>4043740</xdr:colOff>
      <xdr:row>43</xdr:row>
      <xdr:rowOff>58615</xdr:rowOff>
    </xdr:from>
    <xdr:to>
      <xdr:col>3</xdr:col>
      <xdr:colOff>1383</xdr:colOff>
      <xdr:row>43</xdr:row>
      <xdr:rowOff>219808</xdr:rowOff>
    </xdr:to>
    <xdr:pic>
      <xdr:nvPicPr>
        <xdr:cNvPr id="82" name="Рисунок 81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5260" y="7724335"/>
          <a:ext cx="480377" cy="161193"/>
        </a:xfrm>
        <a:prstGeom prst="rect">
          <a:avLst/>
        </a:prstGeom>
      </xdr:spPr>
    </xdr:pic>
    <xdr:clientData/>
  </xdr:twoCellAnchor>
  <xdr:twoCellAnchor editAs="oneCell">
    <xdr:from>
      <xdr:col>2</xdr:col>
      <xdr:colOff>4299702</xdr:colOff>
      <xdr:row>86</xdr:row>
      <xdr:rowOff>42484</xdr:rowOff>
    </xdr:from>
    <xdr:to>
      <xdr:col>3</xdr:col>
      <xdr:colOff>3005</xdr:colOff>
      <xdr:row>87</xdr:row>
      <xdr:rowOff>0</xdr:rowOff>
    </xdr:to>
    <xdr:pic>
      <xdr:nvPicPr>
        <xdr:cNvPr id="53" name="Рисунок 52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2281" y="16694189"/>
          <a:ext cx="208630" cy="209615"/>
        </a:xfrm>
        <a:prstGeom prst="rect">
          <a:avLst/>
        </a:prstGeom>
      </xdr:spPr>
    </xdr:pic>
    <xdr:clientData/>
  </xdr:twoCellAnchor>
  <xdr:twoCellAnchor editAs="oneCell">
    <xdr:from>
      <xdr:col>2</xdr:col>
      <xdr:colOff>4310438</xdr:colOff>
      <xdr:row>85</xdr:row>
      <xdr:rowOff>38282</xdr:rowOff>
    </xdr:from>
    <xdr:to>
      <xdr:col>3</xdr:col>
      <xdr:colOff>1986</xdr:colOff>
      <xdr:row>85</xdr:row>
      <xdr:rowOff>228288</xdr:rowOff>
    </xdr:to>
    <xdr:pic>
      <xdr:nvPicPr>
        <xdr:cNvPr id="62" name="Рисунок 61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3017" y="16437324"/>
          <a:ext cx="185362" cy="190006"/>
        </a:xfrm>
        <a:prstGeom prst="rect">
          <a:avLst/>
        </a:prstGeom>
      </xdr:spPr>
    </xdr:pic>
    <xdr:clientData/>
  </xdr:twoCellAnchor>
  <xdr:twoCellAnchor editAs="oneCell">
    <xdr:from>
      <xdr:col>2</xdr:col>
      <xdr:colOff>4248978</xdr:colOff>
      <xdr:row>65</xdr:row>
      <xdr:rowOff>30919</xdr:rowOff>
    </xdr:from>
    <xdr:to>
      <xdr:col>2</xdr:col>
      <xdr:colOff>4414631</xdr:colOff>
      <xdr:row>65</xdr:row>
      <xdr:rowOff>251790</xdr:rowOff>
    </xdr:to>
    <xdr:pic>
      <xdr:nvPicPr>
        <xdr:cNvPr id="64" name="Рисунок 63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1282" y="12148376"/>
          <a:ext cx="165653" cy="220871"/>
        </a:xfrm>
        <a:prstGeom prst="rect">
          <a:avLst/>
        </a:prstGeom>
      </xdr:spPr>
    </xdr:pic>
    <xdr:clientData/>
  </xdr:twoCellAnchor>
  <xdr:twoCellAnchor editAs="oneCell">
    <xdr:from>
      <xdr:col>2</xdr:col>
      <xdr:colOff>4181092</xdr:colOff>
      <xdr:row>64</xdr:row>
      <xdr:rowOff>12553</xdr:rowOff>
    </xdr:from>
    <xdr:to>
      <xdr:col>2</xdr:col>
      <xdr:colOff>4495800</xdr:colOff>
      <xdr:row>64</xdr:row>
      <xdr:rowOff>259372</xdr:rowOff>
    </xdr:to>
    <xdr:pic>
      <xdr:nvPicPr>
        <xdr:cNvPr id="66" name="Рисунок 65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2612" y="15587833"/>
          <a:ext cx="314708" cy="246819"/>
        </a:xfrm>
        <a:prstGeom prst="rect">
          <a:avLst/>
        </a:prstGeom>
      </xdr:spPr>
    </xdr:pic>
    <xdr:clientData/>
  </xdr:twoCellAnchor>
  <xdr:twoCellAnchor editAs="oneCell">
    <xdr:from>
      <xdr:col>2</xdr:col>
      <xdr:colOff>4151581</xdr:colOff>
      <xdr:row>63</xdr:row>
      <xdr:rowOff>8566</xdr:rowOff>
    </xdr:from>
    <xdr:to>
      <xdr:col>3</xdr:col>
      <xdr:colOff>543</xdr:colOff>
      <xdr:row>63</xdr:row>
      <xdr:rowOff>259995</xdr:rowOff>
    </xdr:to>
    <xdr:pic>
      <xdr:nvPicPr>
        <xdr:cNvPr id="68" name="Рисунок 67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4160" y="12032124"/>
          <a:ext cx="335239" cy="251429"/>
        </a:xfrm>
        <a:prstGeom prst="rect">
          <a:avLst/>
        </a:prstGeom>
      </xdr:spPr>
    </xdr:pic>
    <xdr:clientData/>
  </xdr:twoCellAnchor>
  <xdr:twoCellAnchor editAs="oneCell">
    <xdr:from>
      <xdr:col>2</xdr:col>
      <xdr:colOff>4201248</xdr:colOff>
      <xdr:row>30</xdr:row>
      <xdr:rowOff>32845</xdr:rowOff>
    </xdr:from>
    <xdr:to>
      <xdr:col>3</xdr:col>
      <xdr:colOff>2228</xdr:colOff>
      <xdr:row>30</xdr:row>
      <xdr:rowOff>248175</xdr:rowOff>
    </xdr:to>
    <xdr:pic>
      <xdr:nvPicPr>
        <xdr:cNvPr id="69" name="Рисунок 68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4065" y="6031568"/>
          <a:ext cx="325356" cy="215330"/>
        </a:xfrm>
        <a:prstGeom prst="rect">
          <a:avLst/>
        </a:prstGeom>
      </xdr:spPr>
    </xdr:pic>
    <xdr:clientData/>
  </xdr:twoCellAnchor>
  <xdr:twoCellAnchor editAs="oneCell">
    <xdr:from>
      <xdr:col>2</xdr:col>
      <xdr:colOff>4259851</xdr:colOff>
      <xdr:row>66</xdr:row>
      <xdr:rowOff>29210</xdr:rowOff>
    </xdr:from>
    <xdr:to>
      <xdr:col>2</xdr:col>
      <xdr:colOff>4425116</xdr:colOff>
      <xdr:row>66</xdr:row>
      <xdr:rowOff>253163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2430" y="12858884"/>
          <a:ext cx="270040" cy="223953"/>
        </a:xfrm>
        <a:prstGeom prst="rect">
          <a:avLst/>
        </a:prstGeom>
      </xdr:spPr>
    </xdr:pic>
    <xdr:clientData/>
  </xdr:twoCellAnchor>
  <xdr:oneCellAnchor>
    <xdr:from>
      <xdr:col>2</xdr:col>
      <xdr:colOff>4172712</xdr:colOff>
      <xdr:row>35</xdr:row>
      <xdr:rowOff>44678</xdr:rowOff>
    </xdr:from>
    <xdr:ext cx="385472" cy="173681"/>
    <xdr:pic>
      <xdr:nvPicPr>
        <xdr:cNvPr id="77" name="Рисунок 76" descr="IMG_2622а.jp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904232" y="6864578"/>
          <a:ext cx="385472" cy="173681"/>
        </a:xfrm>
        <a:prstGeom prst="rect">
          <a:avLst/>
        </a:prstGeom>
      </xdr:spPr>
    </xdr:pic>
    <xdr:clientData/>
  </xdr:oneCellAnchor>
  <xdr:oneCellAnchor>
    <xdr:from>
      <xdr:col>2</xdr:col>
      <xdr:colOff>4172712</xdr:colOff>
      <xdr:row>35</xdr:row>
      <xdr:rowOff>44678</xdr:rowOff>
    </xdr:from>
    <xdr:ext cx="385472" cy="173681"/>
    <xdr:pic>
      <xdr:nvPicPr>
        <xdr:cNvPr id="79" name="Рисунок 78" descr="IMG_2622а.jp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904232" y="6864578"/>
          <a:ext cx="385472" cy="173681"/>
        </a:xfrm>
        <a:prstGeom prst="rect">
          <a:avLst/>
        </a:prstGeom>
      </xdr:spPr>
    </xdr:pic>
    <xdr:clientData/>
  </xdr:oneCellAnchor>
  <xdr:oneCellAnchor>
    <xdr:from>
      <xdr:col>2</xdr:col>
      <xdr:colOff>4287982</xdr:colOff>
      <xdr:row>9</xdr:row>
      <xdr:rowOff>26378</xdr:rowOff>
    </xdr:from>
    <xdr:ext cx="253729" cy="228792"/>
    <xdr:pic>
      <xdr:nvPicPr>
        <xdr:cNvPr id="81" name="Рисунок 80" descr="М44.jpg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18809" y="2038751"/>
          <a:ext cx="253729" cy="228792"/>
        </a:xfrm>
        <a:prstGeom prst="rect">
          <a:avLst/>
        </a:prstGeom>
      </xdr:spPr>
    </xdr:pic>
    <xdr:clientData/>
  </xdr:oneCellAnchor>
  <xdr:twoCellAnchor editAs="oneCell">
    <xdr:from>
      <xdr:col>2</xdr:col>
      <xdr:colOff>4137954</xdr:colOff>
      <xdr:row>110</xdr:row>
      <xdr:rowOff>16923</xdr:rowOff>
    </xdr:from>
    <xdr:to>
      <xdr:col>2</xdr:col>
      <xdr:colOff>4425270</xdr:colOff>
      <xdr:row>110</xdr:row>
      <xdr:rowOff>232410</xdr:rowOff>
    </xdr:to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234" y="20876673"/>
          <a:ext cx="287316" cy="215487"/>
        </a:xfrm>
        <a:prstGeom prst="rect">
          <a:avLst/>
        </a:prstGeom>
      </xdr:spPr>
    </xdr:pic>
    <xdr:clientData/>
  </xdr:twoCellAnchor>
  <xdr:twoCellAnchor editAs="oneCell">
    <xdr:from>
      <xdr:col>2</xdr:col>
      <xdr:colOff>4137954</xdr:colOff>
      <xdr:row>111</xdr:row>
      <xdr:rowOff>16923</xdr:rowOff>
    </xdr:from>
    <xdr:to>
      <xdr:col>2</xdr:col>
      <xdr:colOff>4425270</xdr:colOff>
      <xdr:row>111</xdr:row>
      <xdr:rowOff>232410</xdr:rowOff>
    </xdr:to>
    <xdr:pic>
      <xdr:nvPicPr>
        <xdr:cNvPr id="83" name="Рисунок 82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234" y="21124323"/>
          <a:ext cx="287316" cy="215487"/>
        </a:xfrm>
        <a:prstGeom prst="rect">
          <a:avLst/>
        </a:prstGeom>
      </xdr:spPr>
    </xdr:pic>
    <xdr:clientData/>
  </xdr:twoCellAnchor>
  <xdr:twoCellAnchor editAs="oneCell">
    <xdr:from>
      <xdr:col>2</xdr:col>
      <xdr:colOff>4137954</xdr:colOff>
      <xdr:row>112</xdr:row>
      <xdr:rowOff>16923</xdr:rowOff>
    </xdr:from>
    <xdr:to>
      <xdr:col>2</xdr:col>
      <xdr:colOff>4425270</xdr:colOff>
      <xdr:row>112</xdr:row>
      <xdr:rowOff>232410</xdr:rowOff>
    </xdr:to>
    <xdr:pic>
      <xdr:nvPicPr>
        <xdr:cNvPr id="84" name="Рисунок 83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234" y="21371973"/>
          <a:ext cx="287316" cy="215487"/>
        </a:xfrm>
        <a:prstGeom prst="rect">
          <a:avLst/>
        </a:prstGeom>
      </xdr:spPr>
    </xdr:pic>
    <xdr:clientData/>
  </xdr:twoCellAnchor>
  <xdr:twoCellAnchor editAs="oneCell">
    <xdr:from>
      <xdr:col>2</xdr:col>
      <xdr:colOff>4137954</xdr:colOff>
      <xdr:row>113</xdr:row>
      <xdr:rowOff>16923</xdr:rowOff>
    </xdr:from>
    <xdr:to>
      <xdr:col>2</xdr:col>
      <xdr:colOff>4425270</xdr:colOff>
      <xdr:row>113</xdr:row>
      <xdr:rowOff>232410</xdr:rowOff>
    </xdr:to>
    <xdr:pic>
      <xdr:nvPicPr>
        <xdr:cNvPr id="85" name="Рисунок 84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234" y="21619623"/>
          <a:ext cx="287316" cy="215487"/>
        </a:xfrm>
        <a:prstGeom prst="rect">
          <a:avLst/>
        </a:prstGeom>
      </xdr:spPr>
    </xdr:pic>
    <xdr:clientData/>
  </xdr:twoCellAnchor>
  <xdr:twoCellAnchor editAs="oneCell">
    <xdr:from>
      <xdr:col>2</xdr:col>
      <xdr:colOff>4304167</xdr:colOff>
      <xdr:row>7</xdr:row>
      <xdr:rowOff>24410</xdr:rowOff>
    </xdr:from>
    <xdr:to>
      <xdr:col>2</xdr:col>
      <xdr:colOff>4530139</xdr:colOff>
      <xdr:row>7</xdr:row>
      <xdr:rowOff>222974</xdr:rowOff>
    </xdr:to>
    <xdr:pic>
      <xdr:nvPicPr>
        <xdr:cNvPr id="98" name="Рисунок 97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4083" y="1508305"/>
          <a:ext cx="225972" cy="198564"/>
        </a:xfrm>
        <a:prstGeom prst="rect">
          <a:avLst/>
        </a:prstGeom>
      </xdr:spPr>
    </xdr:pic>
    <xdr:clientData/>
  </xdr:twoCellAnchor>
  <xdr:twoCellAnchor editAs="oneCell">
    <xdr:from>
      <xdr:col>2</xdr:col>
      <xdr:colOff>4120054</xdr:colOff>
      <xdr:row>33</xdr:row>
      <xdr:rowOff>94593</xdr:rowOff>
    </xdr:from>
    <xdr:to>
      <xdr:col>3</xdr:col>
      <xdr:colOff>62</xdr:colOff>
      <xdr:row>33</xdr:row>
      <xdr:rowOff>204610</xdr:rowOff>
    </xdr:to>
    <xdr:pic>
      <xdr:nvPicPr>
        <xdr:cNvPr id="101" name="Рисунок 100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0523" y="7740869"/>
          <a:ext cx="434425" cy="110017"/>
        </a:xfrm>
        <a:prstGeom prst="rect">
          <a:avLst/>
        </a:prstGeom>
      </xdr:spPr>
    </xdr:pic>
    <xdr:clientData/>
  </xdr:twoCellAnchor>
  <xdr:twoCellAnchor editAs="oneCell">
    <xdr:from>
      <xdr:col>2</xdr:col>
      <xdr:colOff>4072758</xdr:colOff>
      <xdr:row>42</xdr:row>
      <xdr:rowOff>78828</xdr:rowOff>
    </xdr:from>
    <xdr:to>
      <xdr:col>2</xdr:col>
      <xdr:colOff>4549647</xdr:colOff>
      <xdr:row>42</xdr:row>
      <xdr:rowOff>197890</xdr:rowOff>
    </xdr:to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227" y="9333187"/>
          <a:ext cx="476889" cy="119062"/>
        </a:xfrm>
        <a:prstGeom prst="rect">
          <a:avLst/>
        </a:prstGeom>
      </xdr:spPr>
    </xdr:pic>
    <xdr:clientData/>
  </xdr:twoCellAnchor>
  <xdr:twoCellAnchor editAs="oneCell">
    <xdr:from>
      <xdr:col>2</xdr:col>
      <xdr:colOff>4094747</xdr:colOff>
      <xdr:row>41</xdr:row>
      <xdr:rowOff>68318</xdr:rowOff>
    </xdr:from>
    <xdr:to>
      <xdr:col>2</xdr:col>
      <xdr:colOff>4550978</xdr:colOff>
      <xdr:row>41</xdr:row>
      <xdr:rowOff>182376</xdr:rowOff>
    </xdr:to>
    <xdr:pic>
      <xdr:nvPicPr>
        <xdr:cNvPr id="73" name="Рисунок 72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4663" y="9075960"/>
          <a:ext cx="456231" cy="114058"/>
        </a:xfrm>
        <a:prstGeom prst="rect">
          <a:avLst/>
        </a:prstGeom>
      </xdr:spPr>
    </xdr:pic>
    <xdr:clientData/>
  </xdr:twoCellAnchor>
  <xdr:twoCellAnchor editAs="oneCell">
    <xdr:from>
      <xdr:col>2</xdr:col>
      <xdr:colOff>4319587</xdr:colOff>
      <xdr:row>16</xdr:row>
      <xdr:rowOff>19050</xdr:rowOff>
    </xdr:from>
    <xdr:to>
      <xdr:col>2</xdr:col>
      <xdr:colOff>4506494</xdr:colOff>
      <xdr:row>16</xdr:row>
      <xdr:rowOff>235985</xdr:rowOff>
    </xdr:to>
    <xdr:pic>
      <xdr:nvPicPr>
        <xdr:cNvPr id="106" name="Рисунок 105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3012" y="3367088"/>
          <a:ext cx="186907" cy="216935"/>
        </a:xfrm>
        <a:prstGeom prst="rect">
          <a:avLst/>
        </a:prstGeom>
      </xdr:spPr>
    </xdr:pic>
    <xdr:clientData/>
  </xdr:twoCellAnchor>
  <xdr:twoCellAnchor editAs="oneCell">
    <xdr:from>
      <xdr:col>2</xdr:col>
      <xdr:colOff>4188823</xdr:colOff>
      <xdr:row>10</xdr:row>
      <xdr:rowOff>26126</xdr:rowOff>
    </xdr:from>
    <xdr:to>
      <xdr:col>2</xdr:col>
      <xdr:colOff>4515717</xdr:colOff>
      <xdr:row>10</xdr:row>
      <xdr:rowOff>242693</xdr:rowOff>
    </xdr:to>
    <xdr:pic>
      <xdr:nvPicPr>
        <xdr:cNvPr id="110" name="Рисунок 109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0343" y="2303417"/>
          <a:ext cx="326894" cy="216567"/>
        </a:xfrm>
        <a:prstGeom prst="rect">
          <a:avLst/>
        </a:prstGeom>
      </xdr:spPr>
    </xdr:pic>
    <xdr:clientData/>
  </xdr:twoCellAnchor>
  <xdr:twoCellAnchor editAs="oneCell">
    <xdr:from>
      <xdr:col>2</xdr:col>
      <xdr:colOff>4094747</xdr:colOff>
      <xdr:row>36</xdr:row>
      <xdr:rowOff>92765</xdr:rowOff>
    </xdr:from>
    <xdr:to>
      <xdr:col>2</xdr:col>
      <xdr:colOff>4525696</xdr:colOff>
      <xdr:row>36</xdr:row>
      <xdr:rowOff>170875</xdr:rowOff>
    </xdr:to>
    <xdr:pic>
      <xdr:nvPicPr>
        <xdr:cNvPr id="89" name="Рисунок 88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7326" y="8831702"/>
          <a:ext cx="430949" cy="78110"/>
        </a:xfrm>
        <a:prstGeom prst="rect">
          <a:avLst/>
        </a:prstGeom>
      </xdr:spPr>
    </xdr:pic>
    <xdr:clientData/>
  </xdr:twoCellAnchor>
  <xdr:twoCellAnchor editAs="oneCell">
    <xdr:from>
      <xdr:col>2</xdr:col>
      <xdr:colOff>4038601</xdr:colOff>
      <xdr:row>24</xdr:row>
      <xdr:rowOff>41031</xdr:rowOff>
    </xdr:from>
    <xdr:to>
      <xdr:col>2</xdr:col>
      <xdr:colOff>4481789</xdr:colOff>
      <xdr:row>24</xdr:row>
      <xdr:rowOff>222738</xdr:rowOff>
    </xdr:to>
    <xdr:pic>
      <xdr:nvPicPr>
        <xdr:cNvPr id="91" name="Рисунок 90">
          <a:hlinkClick xmlns:r="http://schemas.openxmlformats.org/officeDocument/2006/relationships" r:id="rId132"/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1293" y="5843954"/>
          <a:ext cx="443188" cy="181707"/>
        </a:xfrm>
        <a:prstGeom prst="rect">
          <a:avLst/>
        </a:prstGeom>
      </xdr:spPr>
    </xdr:pic>
    <xdr:clientData/>
  </xdr:twoCellAnchor>
  <xdr:twoCellAnchor editAs="oneCell">
    <xdr:from>
      <xdr:col>2</xdr:col>
      <xdr:colOff>4039313</xdr:colOff>
      <xdr:row>38</xdr:row>
      <xdr:rowOff>29308</xdr:rowOff>
    </xdr:from>
    <xdr:to>
      <xdr:col>2</xdr:col>
      <xdr:colOff>4543067</xdr:colOff>
      <xdr:row>38</xdr:row>
      <xdr:rowOff>204652</xdr:rowOff>
    </xdr:to>
    <xdr:pic>
      <xdr:nvPicPr>
        <xdr:cNvPr id="92" name="Рисунок 91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0833" y="9743719"/>
          <a:ext cx="503754" cy="175344"/>
        </a:xfrm>
        <a:prstGeom prst="rect">
          <a:avLst/>
        </a:prstGeom>
      </xdr:spPr>
    </xdr:pic>
    <xdr:clientData/>
  </xdr:twoCellAnchor>
  <xdr:twoCellAnchor editAs="oneCell">
    <xdr:from>
      <xdr:col>2</xdr:col>
      <xdr:colOff>4231517</xdr:colOff>
      <xdr:row>12</xdr:row>
      <xdr:rowOff>37171</xdr:rowOff>
    </xdr:from>
    <xdr:to>
      <xdr:col>2</xdr:col>
      <xdr:colOff>4536558</xdr:colOff>
      <xdr:row>12</xdr:row>
      <xdr:rowOff>250720</xdr:rowOff>
    </xdr:to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3780" y="2854712"/>
          <a:ext cx="305041" cy="213549"/>
        </a:xfrm>
        <a:prstGeom prst="rect">
          <a:avLst/>
        </a:prstGeom>
      </xdr:spPr>
    </xdr:pic>
    <xdr:clientData/>
  </xdr:twoCellAnchor>
  <xdr:oneCellAnchor>
    <xdr:from>
      <xdr:col>2</xdr:col>
      <xdr:colOff>4270747</xdr:colOff>
      <xdr:row>54</xdr:row>
      <xdr:rowOff>9914</xdr:rowOff>
    </xdr:from>
    <xdr:ext cx="289559" cy="230878"/>
    <xdr:pic>
      <xdr:nvPicPr>
        <xdr:cNvPr id="95" name="Рисунок 94" descr="IMG_2231.JPG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5002267" y="13070594"/>
          <a:ext cx="289559" cy="230878"/>
        </a:xfrm>
        <a:prstGeom prst="rect">
          <a:avLst/>
        </a:prstGeom>
      </xdr:spPr>
    </xdr:pic>
    <xdr:clientData/>
  </xdr:oneCellAnchor>
  <xdr:oneCellAnchor>
    <xdr:from>
      <xdr:col>2</xdr:col>
      <xdr:colOff>4271405</xdr:colOff>
      <xdr:row>97</xdr:row>
      <xdr:rowOff>58584</xdr:rowOff>
    </xdr:from>
    <xdr:ext cx="288435" cy="117661"/>
    <xdr:pic>
      <xdr:nvPicPr>
        <xdr:cNvPr id="96" name="Рисунок 95"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2925" y="21996564"/>
          <a:ext cx="288435" cy="117661"/>
        </a:xfrm>
        <a:prstGeom prst="rect">
          <a:avLst/>
        </a:prstGeom>
      </xdr:spPr>
    </xdr:pic>
    <xdr:clientData/>
  </xdr:oneCellAnchor>
  <xdr:oneCellAnchor>
    <xdr:from>
      <xdr:col>2</xdr:col>
      <xdr:colOff>4271405</xdr:colOff>
      <xdr:row>97</xdr:row>
      <xdr:rowOff>58584</xdr:rowOff>
    </xdr:from>
    <xdr:ext cx="288435" cy="117661"/>
    <xdr:pic>
      <xdr:nvPicPr>
        <xdr:cNvPr id="97" name="Рисунок 96"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2925" y="21996564"/>
          <a:ext cx="288435" cy="117661"/>
        </a:xfrm>
        <a:prstGeom prst="rect">
          <a:avLst/>
        </a:prstGeom>
      </xdr:spPr>
    </xdr:pic>
    <xdr:clientData/>
  </xdr:oneCellAnchor>
  <xdr:oneCellAnchor>
    <xdr:from>
      <xdr:col>2</xdr:col>
      <xdr:colOff>4257588</xdr:colOff>
      <xdr:row>78</xdr:row>
      <xdr:rowOff>39684</xdr:rowOff>
    </xdr:from>
    <xdr:ext cx="300726" cy="200025"/>
    <xdr:pic>
      <xdr:nvPicPr>
        <xdr:cNvPr id="99" name="Рисунок 98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9108" y="18457224"/>
          <a:ext cx="300726" cy="200025"/>
        </a:xfrm>
        <a:prstGeom prst="rect">
          <a:avLst/>
        </a:prstGeom>
      </xdr:spPr>
    </xdr:pic>
    <xdr:clientData/>
  </xdr:oneCellAnchor>
  <xdr:twoCellAnchor editAs="oneCell">
    <xdr:from>
      <xdr:col>2</xdr:col>
      <xdr:colOff>4259580</xdr:colOff>
      <xdr:row>79</xdr:row>
      <xdr:rowOff>22860</xdr:rowOff>
    </xdr:from>
    <xdr:to>
      <xdr:col>2</xdr:col>
      <xdr:colOff>4524624</xdr:colOff>
      <xdr:row>79</xdr:row>
      <xdr:rowOff>228269</xdr:rowOff>
    </xdr:to>
    <xdr:pic>
      <xdr:nvPicPr>
        <xdr:cNvPr id="102" name="Рисунок 101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18943320"/>
          <a:ext cx="265044" cy="205409"/>
        </a:xfrm>
        <a:prstGeom prst="rect">
          <a:avLst/>
        </a:prstGeom>
      </xdr:spPr>
    </xdr:pic>
    <xdr:clientData/>
  </xdr:twoCellAnchor>
  <xdr:oneCellAnchor>
    <xdr:from>
      <xdr:col>2</xdr:col>
      <xdr:colOff>4272299</xdr:colOff>
      <xdr:row>98</xdr:row>
      <xdr:rowOff>28059</xdr:rowOff>
    </xdr:from>
    <xdr:ext cx="286039" cy="208245"/>
    <xdr:pic>
      <xdr:nvPicPr>
        <xdr:cNvPr id="100" name="Рисунок 99" descr="Petlya dlya transformer-900x800.JPG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5003819" y="24229179"/>
          <a:ext cx="286039" cy="208245"/>
        </a:xfrm>
        <a:prstGeom prst="rect">
          <a:avLst/>
        </a:prstGeom>
      </xdr:spPr>
    </xdr:pic>
    <xdr:clientData/>
  </xdr:oneCellAnchor>
  <xdr:oneCellAnchor>
    <xdr:from>
      <xdr:col>2</xdr:col>
      <xdr:colOff>4221480</xdr:colOff>
      <xdr:row>99</xdr:row>
      <xdr:rowOff>22860</xdr:rowOff>
    </xdr:from>
    <xdr:ext cx="272399" cy="216000"/>
    <xdr:pic>
      <xdr:nvPicPr>
        <xdr:cNvPr id="103" name="Рисунок 102">
          <a:hlinkClick xmlns:r="http://schemas.openxmlformats.org/officeDocument/2006/relationships" r:id="rId139"/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0" y="23111460"/>
          <a:ext cx="272399" cy="216000"/>
        </a:xfrm>
        <a:prstGeom prst="rect">
          <a:avLst/>
        </a:prstGeom>
      </xdr:spPr>
    </xdr:pic>
    <xdr:clientData/>
  </xdr:oneCellAnchor>
  <xdr:twoCellAnchor editAs="oneCell">
    <xdr:from>
      <xdr:col>2</xdr:col>
      <xdr:colOff>3886200</xdr:colOff>
      <xdr:row>102</xdr:row>
      <xdr:rowOff>15240</xdr:rowOff>
    </xdr:from>
    <xdr:to>
      <xdr:col>2</xdr:col>
      <xdr:colOff>4511040</xdr:colOff>
      <xdr:row>102</xdr:row>
      <xdr:rowOff>236220</xdr:rowOff>
    </xdr:to>
    <xdr:pic>
      <xdr:nvPicPr>
        <xdr:cNvPr id="105" name="Рисунок 104">
          <a:hlinkClick xmlns:r="http://schemas.openxmlformats.org/officeDocument/2006/relationships" r:id="rId1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7720" y="23858220"/>
          <a:ext cx="62484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4053840</xdr:colOff>
      <xdr:row>101</xdr:row>
      <xdr:rowOff>22860</xdr:rowOff>
    </xdr:from>
    <xdr:to>
      <xdr:col>2</xdr:col>
      <xdr:colOff>4515889</xdr:colOff>
      <xdr:row>101</xdr:row>
      <xdr:rowOff>198120</xdr:rowOff>
    </xdr:to>
    <xdr:pic>
      <xdr:nvPicPr>
        <xdr:cNvPr id="107" name="Рисунок 106">
          <a:hlinkClick xmlns:r="http://schemas.openxmlformats.org/officeDocument/2006/relationships" r:id="rId1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5360" y="23614380"/>
          <a:ext cx="462049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4008120</xdr:colOff>
      <xdr:row>100</xdr:row>
      <xdr:rowOff>38100</xdr:rowOff>
    </xdr:from>
    <xdr:to>
      <xdr:col>2</xdr:col>
      <xdr:colOff>4533900</xdr:colOff>
      <xdr:row>100</xdr:row>
      <xdr:rowOff>205740</xdr:rowOff>
    </xdr:to>
    <xdr:pic>
      <xdr:nvPicPr>
        <xdr:cNvPr id="109" name="Рисунок 108">
          <a:hlinkClick xmlns:r="http://schemas.openxmlformats.org/officeDocument/2006/relationships" r:id="rId1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9640" y="23378160"/>
          <a:ext cx="525780" cy="16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4213860</xdr:colOff>
      <xdr:row>96</xdr:row>
      <xdr:rowOff>68580</xdr:rowOff>
    </xdr:from>
    <xdr:to>
      <xdr:col>2</xdr:col>
      <xdr:colOff>4546634</xdr:colOff>
      <xdr:row>96</xdr:row>
      <xdr:rowOff>188378</xdr:rowOff>
    </xdr:to>
    <xdr:pic>
      <xdr:nvPicPr>
        <xdr:cNvPr id="108" name="Рисунок 107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5380" y="22509480"/>
          <a:ext cx="332774" cy="1197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rand-mebel.com/p270553422-petlya-siso-180.html" TargetMode="External"/><Relationship Id="rId21" Type="http://schemas.openxmlformats.org/officeDocument/2006/relationships/hyperlink" Target="http://brand-mebel.com/p26688985-mehanizm-dlya-stola.html" TargetMode="External"/><Relationship Id="rId42" Type="http://schemas.openxmlformats.org/officeDocument/2006/relationships/hyperlink" Target="https://brand-mebel.com/p1220421655-mehanizm-pidjomu-lizhka.html" TargetMode="External"/><Relationship Id="rId47" Type="http://schemas.openxmlformats.org/officeDocument/2006/relationships/hyperlink" Target="https://brand-mebel.com/ua/p1591649890-mehanizm-podema-krovati.html" TargetMode="External"/><Relationship Id="rId63" Type="http://schemas.openxmlformats.org/officeDocument/2006/relationships/hyperlink" Target="https://brand-mebel.com/ua/p2150844689-mehanizm-podema-dvuspalnoj.html" TargetMode="External"/><Relationship Id="rId68" Type="http://schemas.openxmlformats.org/officeDocument/2006/relationships/hyperlink" Target="https://brand-mebel.com/ua/p2101655187-ugolnik-universalnyj-metalicheskij.html" TargetMode="External"/><Relationship Id="rId84" Type="http://schemas.openxmlformats.org/officeDocument/2006/relationships/hyperlink" Target="https://brand-mebel.com/p1747060264-remen-dlya-podema.html" TargetMode="External"/><Relationship Id="rId89" Type="http://schemas.openxmlformats.org/officeDocument/2006/relationships/hyperlink" Target="http://brand-mebel.com/p39923491-mehanizm-podema-krovati.html" TargetMode="External"/><Relationship Id="rId16" Type="http://schemas.openxmlformats.org/officeDocument/2006/relationships/hyperlink" Target="http://brand-mebel.com/p86271788-podemnyj-mehanizm-dlya.html" TargetMode="External"/><Relationship Id="rId11" Type="http://schemas.openxmlformats.org/officeDocument/2006/relationships/hyperlink" Target="http://brand-mebel.com/p86271569-podemnyj-mehanizm-dlya.html" TargetMode="External"/><Relationship Id="rId32" Type="http://schemas.openxmlformats.org/officeDocument/2006/relationships/hyperlink" Target="http://brand-mebel.com/p379645748-mehanizm-dlya-krovati.html" TargetMode="External"/><Relationship Id="rId37" Type="http://schemas.openxmlformats.org/officeDocument/2006/relationships/hyperlink" Target="https://obmenka.kharkov.ua/" TargetMode="External"/><Relationship Id="rId53" Type="http://schemas.openxmlformats.org/officeDocument/2006/relationships/hyperlink" Target="https://brand-mebel.com/p1983290870-remen-dlya-podema.html" TargetMode="External"/><Relationship Id="rId58" Type="http://schemas.openxmlformats.org/officeDocument/2006/relationships/hyperlink" Target="https://brand-mebel.com/ua/p463852464-klej-rasplav-termolajt.html" TargetMode="External"/><Relationship Id="rId74" Type="http://schemas.openxmlformats.org/officeDocument/2006/relationships/hyperlink" Target="https://brand-mebel.com/ua/p2254804923-dempfer-rezinovyj-otbojnik.html" TargetMode="External"/><Relationship Id="rId79" Type="http://schemas.openxmlformats.org/officeDocument/2006/relationships/hyperlink" Target="https://brand-mebel.com/ua/p1703349987-mehanizm-podema-krovati.html" TargetMode="External"/><Relationship Id="rId5" Type="http://schemas.openxmlformats.org/officeDocument/2006/relationships/hyperlink" Target="http://brand-mebel.com/p29234369-mehanizm-dlya-krovati.html" TargetMode="External"/><Relationship Id="rId90" Type="http://schemas.openxmlformats.org/officeDocument/2006/relationships/hyperlink" Target="https://brand-mebel.com/ua/p1795512864-mehanizm-podema-krovati.html" TargetMode="External"/><Relationship Id="rId95" Type="http://schemas.openxmlformats.org/officeDocument/2006/relationships/hyperlink" Target="https://brand-mebel.com/ua/p2898970923-nakladnaya-metallicheskaya-petlya.html" TargetMode="External"/><Relationship Id="rId22" Type="http://schemas.openxmlformats.org/officeDocument/2006/relationships/hyperlink" Target="http://brand-mebel.com/p29356276-petlya-180-tsilindricheskaya.html" TargetMode="External"/><Relationship Id="rId27" Type="http://schemas.openxmlformats.org/officeDocument/2006/relationships/hyperlink" Target="http://brand-mebel.com/p270636698-petlya-siso-180.html" TargetMode="External"/><Relationship Id="rId43" Type="http://schemas.openxmlformats.org/officeDocument/2006/relationships/hyperlink" Target="https://brand-mebel.com/p271146223-zavis-vriznij-sharnirnij.html" TargetMode="External"/><Relationship Id="rId48" Type="http://schemas.openxmlformats.org/officeDocument/2006/relationships/hyperlink" Target="https://brand-mebel.com/ua/p1567433211-ugolnik-universalnyj-metalicheskij.html" TargetMode="External"/><Relationship Id="rId64" Type="http://schemas.openxmlformats.org/officeDocument/2006/relationships/hyperlink" Target="https://brand-mebel.com/ua/p2121061638-mehanizm-podema-dvuspalnoj.html" TargetMode="External"/><Relationship Id="rId69" Type="http://schemas.openxmlformats.org/officeDocument/2006/relationships/hyperlink" Target="https://brand-mebel.com/ua/p2381699913-mehanizm-zhurnalnogo-stola.html" TargetMode="External"/><Relationship Id="rId80" Type="http://schemas.openxmlformats.org/officeDocument/2006/relationships/hyperlink" Target="https://brand-mebel.com/ua/p2632552230-mehanizm-podema-krovati.html" TargetMode="External"/><Relationship Id="rId85" Type="http://schemas.openxmlformats.org/officeDocument/2006/relationships/hyperlink" Target="https://brand-mebel.com/ua/p1782835160-mehanizm-podema-krovati.html" TargetMode="External"/><Relationship Id="rId3" Type="http://schemas.openxmlformats.org/officeDocument/2006/relationships/hyperlink" Target="http://brand-mebel.com/p39923491-mehanizm-podema-krovati.html" TargetMode="External"/><Relationship Id="rId12" Type="http://schemas.openxmlformats.org/officeDocument/2006/relationships/hyperlink" Target="https://brand-mebel.com/ua/p25233661-mehanizm-podyoma-krovati.html" TargetMode="External"/><Relationship Id="rId17" Type="http://schemas.openxmlformats.org/officeDocument/2006/relationships/hyperlink" Target="http://brand-mebel.com/p55962645-amortizator-gazovyj-lift.html" TargetMode="External"/><Relationship Id="rId25" Type="http://schemas.openxmlformats.org/officeDocument/2006/relationships/hyperlink" Target="http://brand-mebel.com/p38586310-petlya-vreznaya-sharnirnaya.html" TargetMode="External"/><Relationship Id="rId33" Type="http://schemas.openxmlformats.org/officeDocument/2006/relationships/hyperlink" Target="http://brand-mebel.com/p399817833-petlya-vreznaya-sharnirnaya.html" TargetMode="External"/><Relationship Id="rId38" Type="http://schemas.openxmlformats.org/officeDocument/2006/relationships/hyperlink" Target="https://brand-mebel.com/p904595652-amortizator-gazovyj-lift.html" TargetMode="External"/><Relationship Id="rId46" Type="http://schemas.openxmlformats.org/officeDocument/2006/relationships/hyperlink" Target="https://brand-mebel.com/ua/p479255862-amortizator-gazovyj-lift.html" TargetMode="External"/><Relationship Id="rId59" Type="http://schemas.openxmlformats.org/officeDocument/2006/relationships/hyperlink" Target="https://brand-mebel.com/ua/p1840010731-klej-rasplav-termolajt.html" TargetMode="External"/><Relationship Id="rId67" Type="http://schemas.openxmlformats.org/officeDocument/2006/relationships/hyperlink" Target="https://brand-mebel.com/ua/p2123154530-ugolnik-universalnyj-metalicheskij.html" TargetMode="External"/><Relationship Id="rId20" Type="http://schemas.openxmlformats.org/officeDocument/2006/relationships/hyperlink" Target="http://brand-mebel.com/p29653041-mehanizm-zhurnalnogo-stola.html" TargetMode="External"/><Relationship Id="rId41" Type="http://schemas.openxmlformats.org/officeDocument/2006/relationships/hyperlink" Target="https://brand-mebel.com/p1218371388-mehanizm-pidjomu-lizhka.html" TargetMode="External"/><Relationship Id="rId54" Type="http://schemas.openxmlformats.org/officeDocument/2006/relationships/hyperlink" Target="https://brand-mebel.com/ua/p1751811429-koleso-ploschadkoj-stoporom.html" TargetMode="External"/><Relationship Id="rId62" Type="http://schemas.openxmlformats.org/officeDocument/2006/relationships/hyperlink" Target="https://brand-mebel.com/ua/p2024010773-mehanizm-dlya-otkidnogo.html" TargetMode="External"/><Relationship Id="rId70" Type="http://schemas.openxmlformats.org/officeDocument/2006/relationships/hyperlink" Target="https://brand-mebel.com/ua/p2381785119-mehanizm-zhurnalnogo-stola.html" TargetMode="External"/><Relationship Id="rId75" Type="http://schemas.openxmlformats.org/officeDocument/2006/relationships/hyperlink" Target="https://brand-mebel.com/ua/p2391276564-mehanizm-transformatsii-divana.html" TargetMode="External"/><Relationship Id="rId83" Type="http://schemas.openxmlformats.org/officeDocument/2006/relationships/hyperlink" Target="https://brand-mebel.com/ua/p2634502958-mehanizm-podema-krovati.html" TargetMode="External"/><Relationship Id="rId88" Type="http://schemas.openxmlformats.org/officeDocument/2006/relationships/hyperlink" Target="https://brand-mebel.com/ua/p2610806240-klejkaya-lenta-upakovochnyj.html" TargetMode="External"/><Relationship Id="rId91" Type="http://schemas.openxmlformats.org/officeDocument/2006/relationships/hyperlink" Target="https://brand-mebel.com/ua/p2919675599-mehanizm-dlya-otkidnogo.html" TargetMode="External"/><Relationship Id="rId96" Type="http://schemas.openxmlformats.org/officeDocument/2006/relationships/hyperlink" Target="https://brand-mebel.com/ua/p1592367304-koleso-stoporom-d40mm.html?srsltid=AfmBOoo06ndlYH3HIcw47SRm1_ZGy_W2cSkZ1OD11nZyvXyARCjiV71R" TargetMode="External"/><Relationship Id="rId1" Type="http://schemas.openxmlformats.org/officeDocument/2006/relationships/hyperlink" Target="https://webdav.yandex.ru/&#1055;&#1088;&#1072;&#1081;&#1089;&#1080;/brand-mebel.com" TargetMode="External"/><Relationship Id="rId6" Type="http://schemas.openxmlformats.org/officeDocument/2006/relationships/hyperlink" Target="http://brand-mebel.com/p29234376-mehanizm-dlya-krovati.html" TargetMode="External"/><Relationship Id="rId15" Type="http://schemas.openxmlformats.org/officeDocument/2006/relationships/hyperlink" Target="http://brand-mebel.com/p43277820-mehanizm-podema-karkasa.html" TargetMode="External"/><Relationship Id="rId23" Type="http://schemas.openxmlformats.org/officeDocument/2006/relationships/hyperlink" Target="http://brand-mebel.com/p31394731-petlya-180-tsilindricheskaya.html" TargetMode="External"/><Relationship Id="rId28" Type="http://schemas.openxmlformats.org/officeDocument/2006/relationships/hyperlink" Target="http://brand-mebel.com/p270640318-petlya-siso-180.html" TargetMode="External"/><Relationship Id="rId36" Type="http://schemas.openxmlformats.org/officeDocument/2006/relationships/hyperlink" Target="https://brand-mebel.com/p550650723-podemnyj-mehanizm-dlya.html" TargetMode="External"/><Relationship Id="rId49" Type="http://schemas.openxmlformats.org/officeDocument/2006/relationships/hyperlink" Target="https://brand-mebel.com/p1011300173-obmezhuvach-dlya-matratsu.html" TargetMode="External"/><Relationship Id="rId57" Type="http://schemas.openxmlformats.org/officeDocument/2006/relationships/hyperlink" Target="https://brand-mebel.com/ua/p460358571-klej-rasplav-termolajt.html" TargetMode="External"/><Relationship Id="rId10" Type="http://schemas.openxmlformats.org/officeDocument/2006/relationships/hyperlink" Target="http://brand-mebel.com/p35956376-nozhki-dlya-krovati.html" TargetMode="External"/><Relationship Id="rId31" Type="http://schemas.openxmlformats.org/officeDocument/2006/relationships/hyperlink" Target="http://brand-mebel.com/p377474952-petlya-siso-180.html" TargetMode="External"/><Relationship Id="rId44" Type="http://schemas.openxmlformats.org/officeDocument/2006/relationships/hyperlink" Target="https://brand-mebel.com/ua/price_lists" TargetMode="External"/><Relationship Id="rId52" Type="http://schemas.openxmlformats.org/officeDocument/2006/relationships/hyperlink" Target="https://brand-mebel.com/ua/p1015723476-ogranichitel-hoda-amortizatora.html" TargetMode="External"/><Relationship Id="rId60" Type="http://schemas.openxmlformats.org/officeDocument/2006/relationships/hyperlink" Target="https://brand-mebel.com/ua/p1839977709-klej-rasplav-termolajt.html" TargetMode="External"/><Relationship Id="rId65" Type="http://schemas.openxmlformats.org/officeDocument/2006/relationships/hyperlink" Target="https://brand-mebel.com/ua/p2096059859-zatsep-mebelnyj-montazhnyj.html" TargetMode="External"/><Relationship Id="rId73" Type="http://schemas.openxmlformats.org/officeDocument/2006/relationships/hyperlink" Target="https://brand-mebel.com/ua/p2370439162-shtanga-teleskopicheskaya-sinhronizator.html" TargetMode="External"/><Relationship Id="rId78" Type="http://schemas.openxmlformats.org/officeDocument/2006/relationships/hyperlink" Target="http://brand-mebel.com/p271245728-petlya-vreznaya-sharnirnaya.html" TargetMode="External"/><Relationship Id="rId81" Type="http://schemas.openxmlformats.org/officeDocument/2006/relationships/hyperlink" Target="https://brand-mebel.com/ua/p1807603486-podemnyj-mehanizm-dvuspalnoj.html" TargetMode="External"/><Relationship Id="rId86" Type="http://schemas.openxmlformats.org/officeDocument/2006/relationships/hyperlink" Target="https://brand-mebel.com/ua/p2663204129-skotch-upakovochnyj-klejkaya.html" TargetMode="External"/><Relationship Id="rId94" Type="http://schemas.openxmlformats.org/officeDocument/2006/relationships/hyperlink" Target="https://brand-mebel.com/ua/p2865543828-nakladnaya-metallicheskaya-petlya.html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http://brand-mebel.com/p43277846-mehanizm-dlya-raskladnoj.html" TargetMode="External"/><Relationship Id="rId9" Type="http://schemas.openxmlformats.org/officeDocument/2006/relationships/hyperlink" Target="http://brand-mebel.com/p63989842-remni-dlya-dvospalnogo.html" TargetMode="External"/><Relationship Id="rId13" Type="http://schemas.openxmlformats.org/officeDocument/2006/relationships/hyperlink" Target="http://brand-mebel.com/p25232889-podemnyj-mehanizm-dlya.html" TargetMode="External"/><Relationship Id="rId18" Type="http://schemas.openxmlformats.org/officeDocument/2006/relationships/hyperlink" Target="https://brand-mebel.com/ua/p55962645-amortizator-gazovyj-lift.html" TargetMode="External"/><Relationship Id="rId39" Type="http://schemas.openxmlformats.org/officeDocument/2006/relationships/hyperlink" Target="https://brand-mebel.com/p1011300173-obmezhuvach-dlya-matratsu.html" TargetMode="External"/><Relationship Id="rId34" Type="http://schemas.openxmlformats.org/officeDocument/2006/relationships/hyperlink" Target="http://brand-mebel.com/p400625138-nozhki-dlya-krovati.html" TargetMode="External"/><Relationship Id="rId50" Type="http://schemas.openxmlformats.org/officeDocument/2006/relationships/hyperlink" Target="https://brand-mebel.com/ua/p1714831842-kreplenie-gazovogo-amortizatora.html" TargetMode="External"/><Relationship Id="rId55" Type="http://schemas.openxmlformats.org/officeDocument/2006/relationships/hyperlink" Target="https://brand-mebel.com/ua/p1751987274-koleso-ploschadkoj-stoporom.html" TargetMode="External"/><Relationship Id="rId76" Type="http://schemas.openxmlformats.org/officeDocument/2006/relationships/hyperlink" Target="https://brand-mebel.com/ua/p1591580719-mehanizm-podema-krovati.html" TargetMode="External"/><Relationship Id="rId97" Type="http://schemas.openxmlformats.org/officeDocument/2006/relationships/hyperlink" Target="https://brand-mebel.com/ua/p86271569-mehanizm-podema-krovati.html" TargetMode="External"/><Relationship Id="rId7" Type="http://schemas.openxmlformats.org/officeDocument/2006/relationships/hyperlink" Target="http://brand-mebel.com/p37086417-mehanizm-dlya-krovati.html" TargetMode="External"/><Relationship Id="rId71" Type="http://schemas.openxmlformats.org/officeDocument/2006/relationships/hyperlink" Target="https://brand-mebel.com/ua/p2360801671-mehanizm-transformatsii-divana.html" TargetMode="External"/><Relationship Id="rId92" Type="http://schemas.openxmlformats.org/officeDocument/2006/relationships/hyperlink" Target="https://brand-mebel.com/ua/p2823906887-nakladnaya-metallicheskaya-petlya.html" TargetMode="External"/><Relationship Id="rId2" Type="http://schemas.openxmlformats.org/officeDocument/2006/relationships/hyperlink" Target="http://brand-mebel.com/p39923491-mehanizm-podema-krovati.html" TargetMode="External"/><Relationship Id="rId29" Type="http://schemas.openxmlformats.org/officeDocument/2006/relationships/hyperlink" Target="http://brand-mebel.com/p271245728-petlya-vreznaya-sharnirnaya.html" TargetMode="External"/><Relationship Id="rId24" Type="http://schemas.openxmlformats.org/officeDocument/2006/relationships/hyperlink" Target="http://brand-mebel.com/p43277748-petlya-180-tsilindricheskaya.html" TargetMode="External"/><Relationship Id="rId40" Type="http://schemas.openxmlformats.org/officeDocument/2006/relationships/hyperlink" Target="https://brand-mebel.com/p1011794594-obmezhuvach-dlya-matratsu.html" TargetMode="External"/><Relationship Id="rId45" Type="http://schemas.openxmlformats.org/officeDocument/2006/relationships/hyperlink" Target="https://brand-mebel.com/ua/p1422515406-ugolnik-universalnyj-metalicheskij.html" TargetMode="External"/><Relationship Id="rId66" Type="http://schemas.openxmlformats.org/officeDocument/2006/relationships/hyperlink" Target="https://brand-mebel.com/ua/p2123183059-ugolnik-universalnyj-metalicheskij.html" TargetMode="External"/><Relationship Id="rId87" Type="http://schemas.openxmlformats.org/officeDocument/2006/relationships/hyperlink" Target="https://brand-mebel.com/ua/p2612928962-skotch-upakovochnyj-klejkaya.html" TargetMode="External"/><Relationship Id="rId61" Type="http://schemas.openxmlformats.org/officeDocument/2006/relationships/hyperlink" Target="https://brand-mebel.com/ua/p1877160177-mehanizm-zhurnalno-obedennogo.html" TargetMode="External"/><Relationship Id="rId82" Type="http://schemas.openxmlformats.org/officeDocument/2006/relationships/hyperlink" Target="https://brand-mebel.com/ua/p1703346489-mehanizm-podema-krovati.html" TargetMode="External"/><Relationship Id="rId19" Type="http://schemas.openxmlformats.org/officeDocument/2006/relationships/hyperlink" Target="http://brand-mebel.com/p67467370-amortizator-gazovyj-lift.html" TargetMode="External"/><Relationship Id="rId14" Type="http://schemas.openxmlformats.org/officeDocument/2006/relationships/hyperlink" Target="http://brand-mebel.com/p86271975-podemnyj-mehanizm-dlya.html" TargetMode="External"/><Relationship Id="rId30" Type="http://schemas.openxmlformats.org/officeDocument/2006/relationships/hyperlink" Target="http://brand-mebel.com/p282204543-komplekt-kolyos-dlya.html" TargetMode="External"/><Relationship Id="rId35" Type="http://schemas.openxmlformats.org/officeDocument/2006/relationships/hyperlink" Target="http://brand-mebel.com/p503289108-mehanizm-dlya-krovati.html" TargetMode="External"/><Relationship Id="rId56" Type="http://schemas.openxmlformats.org/officeDocument/2006/relationships/hyperlink" Target="https://brand-mebel.com/ua/p460341486-klej-rasplav-termolajt.html" TargetMode="External"/><Relationship Id="rId77" Type="http://schemas.openxmlformats.org/officeDocument/2006/relationships/hyperlink" Target="https://brand-mebel.com/ua/p1808218533-mehanizm-podema-dvuspalnoj.html" TargetMode="External"/><Relationship Id="rId100" Type="http://schemas.openxmlformats.org/officeDocument/2006/relationships/drawing" Target="../drawings/drawing1.xml"/><Relationship Id="rId8" Type="http://schemas.openxmlformats.org/officeDocument/2006/relationships/hyperlink" Target="http://brand-mebel.com/p47936382-remni-dlya-odnospalnogo.html" TargetMode="External"/><Relationship Id="rId51" Type="http://schemas.openxmlformats.org/officeDocument/2006/relationships/hyperlink" Target="https://brand-mebel.com/ua/p1712734828-kriplennya-gazovogo-amortizatora.html" TargetMode="External"/><Relationship Id="rId72" Type="http://schemas.openxmlformats.org/officeDocument/2006/relationships/hyperlink" Target="https://brand-mebel.com/ua/p2369924738-mehanizm-transformatsii-divana.html" TargetMode="External"/><Relationship Id="rId93" Type="http://schemas.openxmlformats.org/officeDocument/2006/relationships/hyperlink" Target="https://brand-mebel.com/ua/p2853145002-nakladnaya-metallicheskaya-petlya.html?srsltid=AfmBOoribqIwGiygAsOAfsa-oGPVw_pfo85pKpy80ojuOR2qWDpeXFX5" TargetMode="External"/><Relationship Id="rId98" Type="http://schemas.openxmlformats.org/officeDocument/2006/relationships/hyperlink" Target="https://brand-mebel.com/ua/p43277820-mehanizm-podema-krovati.html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brand-mebel.com/p282204543-komplekt-kolyos-dlya.html" TargetMode="External"/><Relationship Id="rId21" Type="http://schemas.openxmlformats.org/officeDocument/2006/relationships/hyperlink" Target="http://brand-mebel.com/p26688985-mehanizm-dlya-stola.html" TargetMode="External"/><Relationship Id="rId42" Type="http://schemas.openxmlformats.org/officeDocument/2006/relationships/hyperlink" Target="https://brand-mebel.com/p1220421655-mehanizm-pidjomu-lizhka.html" TargetMode="External"/><Relationship Id="rId47" Type="http://schemas.openxmlformats.org/officeDocument/2006/relationships/hyperlink" Target="https://brand-mebel.com/ua/p1011300173-ogranichitel-derzhatel-dlya.html" TargetMode="External"/><Relationship Id="rId63" Type="http://schemas.openxmlformats.org/officeDocument/2006/relationships/hyperlink" Target="https://brand-mebel.com/ua/p2123154530-ugolnik-universalnyj-metalicheskij.html" TargetMode="External"/><Relationship Id="rId68" Type="http://schemas.openxmlformats.org/officeDocument/2006/relationships/hyperlink" Target="https://brand-mebel.com/ua/p2150844689-mehanizm-podema-dvuspalnoj.html" TargetMode="External"/><Relationship Id="rId84" Type="http://schemas.openxmlformats.org/officeDocument/2006/relationships/hyperlink" Target="https://brand-mebel.com/ua/p2634502958-mehanizm-podema-krovati.html" TargetMode="External"/><Relationship Id="rId89" Type="http://schemas.openxmlformats.org/officeDocument/2006/relationships/hyperlink" Target="https://brand-mebel.com/ua/p2610806240-klejkaya-lenta-upakovochnyj.html" TargetMode="External"/><Relationship Id="rId16" Type="http://schemas.openxmlformats.org/officeDocument/2006/relationships/hyperlink" Target="http://brand-mebel.com/p86271788-podemnyj-mehanizm-dlya.html" TargetMode="External"/><Relationship Id="rId11" Type="http://schemas.openxmlformats.org/officeDocument/2006/relationships/hyperlink" Target="http://brand-mebel.com/p86271569-podemnyj-mehanizm-dlya.html" TargetMode="External"/><Relationship Id="rId32" Type="http://schemas.openxmlformats.org/officeDocument/2006/relationships/hyperlink" Target="http://brand-mebel.com/p400625138-nozhki-dlya-krovati.html" TargetMode="External"/><Relationship Id="rId37" Type="http://schemas.openxmlformats.org/officeDocument/2006/relationships/hyperlink" Target="https://obmenka.kharkov.ua/" TargetMode="External"/><Relationship Id="rId53" Type="http://schemas.openxmlformats.org/officeDocument/2006/relationships/hyperlink" Target="https://brand-mebel.com/ua/p1592367304-koleso-stoporom-d40mm.html" TargetMode="External"/><Relationship Id="rId58" Type="http://schemas.openxmlformats.org/officeDocument/2006/relationships/hyperlink" Target="https://brand-mebel.com/ua/p460358571-klej-rasplav-termolajt.html" TargetMode="External"/><Relationship Id="rId74" Type="http://schemas.openxmlformats.org/officeDocument/2006/relationships/hyperlink" Target="https://brand-mebel.com/ua/p2254804923-dempfer-rezinovyj-otbojnik.html" TargetMode="External"/><Relationship Id="rId79" Type="http://schemas.openxmlformats.org/officeDocument/2006/relationships/hyperlink" Target="https://brand-mebel.com/ua/p1703349987-mehanizm-podema-krovati.html" TargetMode="External"/><Relationship Id="rId102" Type="http://schemas.openxmlformats.org/officeDocument/2006/relationships/comments" Target="../comments1.xml"/><Relationship Id="rId5" Type="http://schemas.openxmlformats.org/officeDocument/2006/relationships/hyperlink" Target="http://brand-mebel.com/p29234369-mehanizm-dlya-krovati.html" TargetMode="External"/><Relationship Id="rId90" Type="http://schemas.openxmlformats.org/officeDocument/2006/relationships/hyperlink" Target="http://brand-mebel.com/p39923491-mehanizm-podema-krovati.html" TargetMode="External"/><Relationship Id="rId95" Type="http://schemas.openxmlformats.org/officeDocument/2006/relationships/hyperlink" Target="https://brand-mebel.com/ua/p2823906887-nakladnaya-metallicheskaya-petlya.html" TargetMode="External"/><Relationship Id="rId22" Type="http://schemas.openxmlformats.org/officeDocument/2006/relationships/hyperlink" Target="http://brand-mebel.com/p29356276-petlya-180-tsilindricheskaya.html" TargetMode="External"/><Relationship Id="rId27" Type="http://schemas.openxmlformats.org/officeDocument/2006/relationships/hyperlink" Target="http://brand-mebel.com/p270640318-petlya-siso-180.html" TargetMode="External"/><Relationship Id="rId43" Type="http://schemas.openxmlformats.org/officeDocument/2006/relationships/hyperlink" Target="https://brand-mebel.com/p29234376-mehanizm-pidjomu-dvospalnogo.html" TargetMode="External"/><Relationship Id="rId48" Type="http://schemas.openxmlformats.org/officeDocument/2006/relationships/hyperlink" Target="https://brand-mebel.com/ua/p1712734828-kriplennya-gazovogo-amortizatora.html" TargetMode="External"/><Relationship Id="rId64" Type="http://schemas.openxmlformats.org/officeDocument/2006/relationships/hyperlink" Target="https://brand-mebel.com/ua/p2101655187-ugolnik-universalnyj-metalicheskij.html" TargetMode="External"/><Relationship Id="rId69" Type="http://schemas.openxmlformats.org/officeDocument/2006/relationships/hyperlink" Target="https://brand-mebel.com/ua/p2370439162-shtanga-teleskopicheskaya-sinhronizator.html" TargetMode="External"/><Relationship Id="rId80" Type="http://schemas.openxmlformats.org/officeDocument/2006/relationships/hyperlink" Target="https://brand-mebel.com/ua/p1703346489-mehanizm-podema-krovati.html" TargetMode="External"/><Relationship Id="rId85" Type="http://schemas.openxmlformats.org/officeDocument/2006/relationships/hyperlink" Target="https://brand-mebel.com/ua/p1747060264-remen-dlya-podema.html" TargetMode="External"/><Relationship Id="rId12" Type="http://schemas.openxmlformats.org/officeDocument/2006/relationships/hyperlink" Target="https://brand-mebel.com/ua/p25233661-mehanizm-podyoma-krovati.html" TargetMode="External"/><Relationship Id="rId17" Type="http://schemas.openxmlformats.org/officeDocument/2006/relationships/hyperlink" Target="http://brand-mebel.com/p55962645-amortizator-gazovyj-lift.html" TargetMode="External"/><Relationship Id="rId25" Type="http://schemas.openxmlformats.org/officeDocument/2006/relationships/hyperlink" Target="http://brand-mebel.com/p271245728-petlya-vreznaya-sharnirnaya.html" TargetMode="External"/><Relationship Id="rId33" Type="http://schemas.openxmlformats.org/officeDocument/2006/relationships/hyperlink" Target="https://brand-mebel.com/ua/p479255862-amortizator-gazovyj-lift.html" TargetMode="External"/><Relationship Id="rId38" Type="http://schemas.openxmlformats.org/officeDocument/2006/relationships/hyperlink" Target="http://brand-mebel.com/p86271788-podemnyj-mehanizm-dlya.html" TargetMode="External"/><Relationship Id="rId46" Type="http://schemas.openxmlformats.org/officeDocument/2006/relationships/hyperlink" Target="https://brand-mebel.com/ua/p1591649890-mehanizm-podema-krovati.html" TargetMode="External"/><Relationship Id="rId59" Type="http://schemas.openxmlformats.org/officeDocument/2006/relationships/hyperlink" Target="https://brand-mebel.com/ua/p1877160177-mehanizm-zhurnalno-obedennogo.html" TargetMode="External"/><Relationship Id="rId67" Type="http://schemas.openxmlformats.org/officeDocument/2006/relationships/hyperlink" Target="https://brand-mebel.com/ua/p2121061638-mehanizm-podema-dvuspalnoj.html" TargetMode="External"/><Relationship Id="rId20" Type="http://schemas.openxmlformats.org/officeDocument/2006/relationships/hyperlink" Target="http://brand-mebel.com/p29653041-mehanizm-zhurnalnogo-stola.html" TargetMode="External"/><Relationship Id="rId41" Type="http://schemas.openxmlformats.org/officeDocument/2006/relationships/hyperlink" Target="https://brand-mebel.com/ua/p1218371388-mehanizm-podema-krovati.html" TargetMode="External"/><Relationship Id="rId54" Type="http://schemas.openxmlformats.org/officeDocument/2006/relationships/hyperlink" Target="https://brand-mebel.com/ua/p463852464-klej-rasplav-termolajt.html" TargetMode="External"/><Relationship Id="rId62" Type="http://schemas.openxmlformats.org/officeDocument/2006/relationships/hyperlink" Target="https://brand-mebel.com/ua/p2123183059-ugolnik-universalnyj-metalicheskij.html" TargetMode="External"/><Relationship Id="rId70" Type="http://schemas.openxmlformats.org/officeDocument/2006/relationships/hyperlink" Target="https://brand-mebel.com/ua/p2369924738-mehanizm-transformatsii-divana.html" TargetMode="External"/><Relationship Id="rId75" Type="http://schemas.openxmlformats.org/officeDocument/2006/relationships/hyperlink" Target="https://brand-mebel.com/ua/p2391276564-mehanizm-transformatsii-divana.html" TargetMode="External"/><Relationship Id="rId83" Type="http://schemas.openxmlformats.org/officeDocument/2006/relationships/hyperlink" Target="https://brand-mebel.com/ua/p2632552230-mehanizm-podema-krovati.html" TargetMode="External"/><Relationship Id="rId88" Type="http://schemas.openxmlformats.org/officeDocument/2006/relationships/hyperlink" Target="https://brand-mebel.com/ua/p2612928962-skotch-upakovochnyj-klejkaya.html" TargetMode="External"/><Relationship Id="rId91" Type="http://schemas.openxmlformats.org/officeDocument/2006/relationships/hyperlink" Target="https://brand-mebel.com/ua/p1795512864-mehanizm-podema-krovati.html" TargetMode="External"/><Relationship Id="rId96" Type="http://schemas.openxmlformats.org/officeDocument/2006/relationships/hyperlink" Target="https://brand-mebel.com/p2823906887-nakladnaya-metallicheskaya-petlya.html" TargetMode="External"/><Relationship Id="rId1" Type="http://schemas.openxmlformats.org/officeDocument/2006/relationships/hyperlink" Target="https://webdav.yandex.ru/&#1055;&#1088;&#1072;&#1081;&#1089;&#1080;/brand-mebel.com" TargetMode="External"/><Relationship Id="rId6" Type="http://schemas.openxmlformats.org/officeDocument/2006/relationships/hyperlink" Target="http://brand-mebel.com/p29234376-mehanizm-dlya-krovati.html" TargetMode="External"/><Relationship Id="rId15" Type="http://schemas.openxmlformats.org/officeDocument/2006/relationships/hyperlink" Target="http://brand-mebel.com/p43277820-mehanizm-podema-karkasa.html" TargetMode="External"/><Relationship Id="rId23" Type="http://schemas.openxmlformats.org/officeDocument/2006/relationships/hyperlink" Target="http://brand-mebel.com/p31394731-petlya-180-tsilindricheskaya.html" TargetMode="External"/><Relationship Id="rId28" Type="http://schemas.openxmlformats.org/officeDocument/2006/relationships/hyperlink" Target="http://brand-mebel.com/p270636698-petlya-siso-180.html" TargetMode="External"/><Relationship Id="rId36" Type="http://schemas.openxmlformats.org/officeDocument/2006/relationships/hyperlink" Target="https://brand-mebel.com/ua/p1015723476-ogranichitel-hoda-amortizatora.html" TargetMode="External"/><Relationship Id="rId49" Type="http://schemas.openxmlformats.org/officeDocument/2006/relationships/hyperlink" Target="https://brand-mebel.com/ua/p1714831842-kreplenie-gazovogo-amortizatora.html" TargetMode="External"/><Relationship Id="rId57" Type="http://schemas.openxmlformats.org/officeDocument/2006/relationships/hyperlink" Target="https://brand-mebel.com/ua/p460341486-klej-rasplav-termolajt.html" TargetMode="External"/><Relationship Id="rId10" Type="http://schemas.openxmlformats.org/officeDocument/2006/relationships/hyperlink" Target="http://brand-mebel.com/p35956376-nozhki-dlya-krovati.html" TargetMode="External"/><Relationship Id="rId31" Type="http://schemas.openxmlformats.org/officeDocument/2006/relationships/hyperlink" Target="http://brand-mebel.com/p399817833-petlya-vreznaya-sharnirnaya.html" TargetMode="External"/><Relationship Id="rId44" Type="http://schemas.openxmlformats.org/officeDocument/2006/relationships/hyperlink" Target="https://brand-mebel.com/p271146223-zavis-vriznij-sharnirnij.html" TargetMode="External"/><Relationship Id="rId52" Type="http://schemas.openxmlformats.org/officeDocument/2006/relationships/hyperlink" Target="https://brand-mebel.com/ua/p1751811429-koleso-ploschadkoj-stoporom.html" TargetMode="External"/><Relationship Id="rId60" Type="http://schemas.openxmlformats.org/officeDocument/2006/relationships/hyperlink" Target="https://brand-mebel.com/ua/p2024010773-mehanizm-dlya-otkidnogo.html" TargetMode="External"/><Relationship Id="rId65" Type="http://schemas.openxmlformats.org/officeDocument/2006/relationships/hyperlink" Target="https://brand-mebel.com/ua/p1567433211-ugolnik-universalnyj-metalicheskij.html" TargetMode="External"/><Relationship Id="rId73" Type="http://schemas.openxmlformats.org/officeDocument/2006/relationships/hyperlink" Target="https://brand-mebel.com/ua/p2381785119-mehanizm-zhurnalnogo-stola.html" TargetMode="External"/><Relationship Id="rId78" Type="http://schemas.openxmlformats.org/officeDocument/2006/relationships/hyperlink" Target="https://brand-mebel.com/ua/p25233661-mehanizm-podyoma-krovati.html" TargetMode="External"/><Relationship Id="rId81" Type="http://schemas.openxmlformats.org/officeDocument/2006/relationships/hyperlink" Target="https://brand-mebel.com/ua/p1808218533-mehanizm-podema-dvuspalnoj.html" TargetMode="External"/><Relationship Id="rId86" Type="http://schemas.openxmlformats.org/officeDocument/2006/relationships/hyperlink" Target="https://brand-mebel.com/ua/p1782835160-mehanizm-podema-krovati.html" TargetMode="External"/><Relationship Id="rId94" Type="http://schemas.openxmlformats.org/officeDocument/2006/relationships/hyperlink" Target="http://brand-mebel.com/p38586310-petlya-vreznaya-sharnirnaya.html" TargetMode="External"/><Relationship Id="rId99" Type="http://schemas.openxmlformats.org/officeDocument/2006/relationships/printerSettings" Target="../printerSettings/printerSettings2.bin"/><Relationship Id="rId101" Type="http://schemas.openxmlformats.org/officeDocument/2006/relationships/vmlDrawing" Target="../drawings/vmlDrawing1.vml"/><Relationship Id="rId4" Type="http://schemas.openxmlformats.org/officeDocument/2006/relationships/hyperlink" Target="http://brand-mebel.com/p43277846-mehanizm-dlya-raskladnoj.html" TargetMode="External"/><Relationship Id="rId9" Type="http://schemas.openxmlformats.org/officeDocument/2006/relationships/hyperlink" Target="http://brand-mebel.com/p63989842-remni-dlya-dvospalnogo.html" TargetMode="External"/><Relationship Id="rId13" Type="http://schemas.openxmlformats.org/officeDocument/2006/relationships/hyperlink" Target="http://brand-mebel.com/p25232889-podemnyj-mehanizm-dlya.html" TargetMode="External"/><Relationship Id="rId18" Type="http://schemas.openxmlformats.org/officeDocument/2006/relationships/hyperlink" Target="https://brand-mebel.com/ua/p55962645-amortizator-gazovyj-lift.html" TargetMode="External"/><Relationship Id="rId39" Type="http://schemas.openxmlformats.org/officeDocument/2006/relationships/hyperlink" Target="https://brand-mebel.com/p1011300173-obmezhuvach-dlya-matratsu.html" TargetMode="External"/><Relationship Id="rId34" Type="http://schemas.openxmlformats.org/officeDocument/2006/relationships/hyperlink" Target="http://brand-mebel.com/p503289108-mehanizm-dlya-krovati.html" TargetMode="External"/><Relationship Id="rId50" Type="http://schemas.openxmlformats.org/officeDocument/2006/relationships/hyperlink" Target="https://brand-mebel.com/p1983290870-remen-dlya-podema.html" TargetMode="External"/><Relationship Id="rId55" Type="http://schemas.openxmlformats.org/officeDocument/2006/relationships/hyperlink" Target="https://brand-mebel.com/ua/p1840010731-klej-rasplav-termolajt.html" TargetMode="External"/><Relationship Id="rId76" Type="http://schemas.openxmlformats.org/officeDocument/2006/relationships/hyperlink" Target="https://brand-mebel.com/ua/p1591580719-mehanizm-podema-krovati.html" TargetMode="External"/><Relationship Id="rId97" Type="http://schemas.openxmlformats.org/officeDocument/2006/relationships/hyperlink" Target="https://brand-mebel.com/p2853145002-nakladnaya-metallicheskaya-petlya.html" TargetMode="External"/><Relationship Id="rId7" Type="http://schemas.openxmlformats.org/officeDocument/2006/relationships/hyperlink" Target="http://brand-mebel.com/p37086417-mehanizm-dlya-krovati.html" TargetMode="External"/><Relationship Id="rId71" Type="http://schemas.openxmlformats.org/officeDocument/2006/relationships/hyperlink" Target="https://brand-mebel.com/ua/p2360801671-mehanizm-transformatsii-divana.html" TargetMode="External"/><Relationship Id="rId92" Type="http://schemas.openxmlformats.org/officeDocument/2006/relationships/hyperlink" Target="http://brand-mebel.com/p271245728-petlya-vreznaya-sharnirnaya.html" TargetMode="External"/><Relationship Id="rId2" Type="http://schemas.openxmlformats.org/officeDocument/2006/relationships/hyperlink" Target="http://brand-mebel.com/p39923491-mehanizm-podema-krovati.html" TargetMode="External"/><Relationship Id="rId29" Type="http://schemas.openxmlformats.org/officeDocument/2006/relationships/hyperlink" Target="http://brand-mebel.com/p270553422-petlya-siso-180.html" TargetMode="External"/><Relationship Id="rId24" Type="http://schemas.openxmlformats.org/officeDocument/2006/relationships/hyperlink" Target="http://brand-mebel.com/p43277748-petlya-180-tsilindricheskaya.html" TargetMode="External"/><Relationship Id="rId40" Type="http://schemas.openxmlformats.org/officeDocument/2006/relationships/hyperlink" Target="https://brand-mebel.com/p1011794594-obmezhuvach-dlya-matratsu.html" TargetMode="External"/><Relationship Id="rId45" Type="http://schemas.openxmlformats.org/officeDocument/2006/relationships/hyperlink" Target="https://brand-mebel.com/ua/price_lists" TargetMode="External"/><Relationship Id="rId66" Type="http://schemas.openxmlformats.org/officeDocument/2006/relationships/hyperlink" Target="https://brand-mebel.com/ua/p2096059859-zatsep-mebelnyj-montazhnyj.html" TargetMode="External"/><Relationship Id="rId87" Type="http://schemas.openxmlformats.org/officeDocument/2006/relationships/hyperlink" Target="https://brand-mebel.com/ua/p2663204129-skotch-upakovochnyj-klejkaya.html" TargetMode="External"/><Relationship Id="rId61" Type="http://schemas.openxmlformats.org/officeDocument/2006/relationships/hyperlink" Target="https://brand-mebel.com/ua/p1747060264-remen-dlya-podema.html" TargetMode="External"/><Relationship Id="rId82" Type="http://schemas.openxmlformats.org/officeDocument/2006/relationships/hyperlink" Target="https://brand-mebel.com/ua/p1807603486-podemnyj-mehanizm-dvuspalnoj.html" TargetMode="External"/><Relationship Id="rId19" Type="http://schemas.openxmlformats.org/officeDocument/2006/relationships/hyperlink" Target="http://brand-mebel.com/p67467370-amortizator-gazovyj-lift.html" TargetMode="External"/><Relationship Id="rId14" Type="http://schemas.openxmlformats.org/officeDocument/2006/relationships/hyperlink" Target="http://brand-mebel.com/p86271975-podemnyj-mehanizm-dlya.html" TargetMode="External"/><Relationship Id="rId30" Type="http://schemas.openxmlformats.org/officeDocument/2006/relationships/hyperlink" Target="http://brand-mebel.com/p377474952-petlya-siso-180.html" TargetMode="External"/><Relationship Id="rId35" Type="http://schemas.openxmlformats.org/officeDocument/2006/relationships/hyperlink" Target="https://brand-mebel.com/p550650723-podemnyj-mehanizm-dlya.html" TargetMode="External"/><Relationship Id="rId56" Type="http://schemas.openxmlformats.org/officeDocument/2006/relationships/hyperlink" Target="https://brand-mebel.com/ua/p1839977709-klej-rasplav-termolajt.html" TargetMode="External"/><Relationship Id="rId77" Type="http://schemas.openxmlformats.org/officeDocument/2006/relationships/hyperlink" Target="http://brand-mebel.com/p43277820-mehanizm-podema-karkasa.html" TargetMode="External"/><Relationship Id="rId100" Type="http://schemas.openxmlformats.org/officeDocument/2006/relationships/drawing" Target="../drawings/drawing2.xml"/><Relationship Id="rId8" Type="http://schemas.openxmlformats.org/officeDocument/2006/relationships/hyperlink" Target="http://brand-mebel.com/p47936382-remni-dlya-odnospalnogo.html" TargetMode="External"/><Relationship Id="rId51" Type="http://schemas.openxmlformats.org/officeDocument/2006/relationships/hyperlink" Target="https://brand-mebel.com/ua/p1751987274-koleso-ploschadkoj-stoporom.html" TargetMode="External"/><Relationship Id="rId72" Type="http://schemas.openxmlformats.org/officeDocument/2006/relationships/hyperlink" Target="https://brand-mebel.com/ua/p2381699913-mehanizm-zhurnalnogo-stola.html" TargetMode="External"/><Relationship Id="rId93" Type="http://schemas.openxmlformats.org/officeDocument/2006/relationships/hyperlink" Target="https://brand-mebel.com/ua/p2024010773-mehanizm-dlya-otkidnogo.html" TargetMode="External"/><Relationship Id="rId98" Type="http://schemas.openxmlformats.org/officeDocument/2006/relationships/hyperlink" Target="https://brand-mebel.com/p2865543828-nakladnaya-metallicheskaya-petlya.html" TargetMode="External"/><Relationship Id="rId3" Type="http://schemas.openxmlformats.org/officeDocument/2006/relationships/hyperlink" Target="http://brand-mebel.com/p43277860-mehanizm-dlya-krovati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5"/>
  <sheetViews>
    <sheetView showGridLines="0" tabSelected="1" zoomScaleNormal="100" zoomScaleSheetLayoutView="100" workbookViewId="0">
      <pane ySplit="6" topLeftCell="A7" activePane="bottomLeft" state="frozen"/>
      <selection pane="bottomLeft" activeCell="A61" sqref="A61:XFD61"/>
    </sheetView>
  </sheetViews>
  <sheetFormatPr defaultRowHeight="17.399999999999999" x14ac:dyDescent="0.35"/>
  <cols>
    <col min="1" max="1" width="4.33203125" style="42" hidden="1" customWidth="1"/>
    <col min="2" max="2" width="11.44140625" style="66" customWidth="1"/>
    <col min="3" max="3" width="66.6640625" customWidth="1"/>
    <col min="4" max="4" width="6.44140625" customWidth="1"/>
    <col min="5" max="5" width="9.44140625" style="1" customWidth="1"/>
    <col min="6" max="6" width="8.6640625" style="17" customWidth="1"/>
    <col min="7" max="7" width="6.44140625" style="3" customWidth="1"/>
    <col min="8" max="8" width="8.6640625" style="4" customWidth="1"/>
    <col min="9" max="9" width="6.5546875" style="3" customWidth="1"/>
    <col min="10" max="10" width="8.6640625" style="4" customWidth="1"/>
    <col min="11" max="11" width="6.5546875" style="3" customWidth="1"/>
    <col min="12" max="12" width="5.109375" customWidth="1"/>
  </cols>
  <sheetData>
    <row r="1" spans="1:18" ht="16.95" customHeight="1" thickTop="1" thickBot="1" x14ac:dyDescent="0.4">
      <c r="C1" s="24"/>
      <c r="D1" s="11"/>
      <c r="E1" s="11"/>
      <c r="F1" s="15"/>
      <c r="G1" s="262" t="s">
        <v>17</v>
      </c>
      <c r="H1" s="262"/>
      <c r="I1" s="262"/>
      <c r="J1" s="262"/>
      <c r="K1" s="263"/>
      <c r="O1" s="231"/>
    </row>
    <row r="2" spans="1:18" ht="16.95" customHeight="1" thickTop="1" thickBot="1" x14ac:dyDescent="0.4">
      <c r="C2" s="25"/>
      <c r="D2" s="37" t="s">
        <v>4</v>
      </c>
      <c r="E2" s="40">
        <v>45</v>
      </c>
      <c r="F2" s="93" t="s">
        <v>49</v>
      </c>
      <c r="G2" s="264" t="s">
        <v>110</v>
      </c>
      <c r="H2" s="264"/>
      <c r="I2" s="264"/>
      <c r="J2" s="264"/>
      <c r="K2" s="265"/>
      <c r="M2" s="229"/>
      <c r="P2" s="236"/>
      <c r="R2" s="231"/>
    </row>
    <row r="3" spans="1:18" ht="16.95" customHeight="1" thickTop="1" thickBot="1" x14ac:dyDescent="0.4">
      <c r="C3" s="25"/>
      <c r="D3" s="38" t="s">
        <v>5</v>
      </c>
      <c r="E3" s="40">
        <v>51.5</v>
      </c>
      <c r="F3" s="93" t="s">
        <v>49</v>
      </c>
      <c r="G3" s="270" t="s">
        <v>21</v>
      </c>
      <c r="H3" s="270"/>
      <c r="I3" s="270"/>
      <c r="J3" s="270"/>
      <c r="K3" s="271"/>
      <c r="M3" s="230"/>
      <c r="O3" s="231"/>
      <c r="P3" s="224"/>
      <c r="R3" s="231"/>
    </row>
    <row r="4" spans="1:18" ht="16.95" customHeight="1" thickTop="1" x14ac:dyDescent="0.35">
      <c r="C4" s="25"/>
      <c r="E4"/>
      <c r="F4" s="93"/>
      <c r="G4" s="266" t="s">
        <v>18</v>
      </c>
      <c r="H4" s="266"/>
      <c r="I4" s="266"/>
      <c r="J4" s="266"/>
      <c r="K4" s="267"/>
      <c r="P4" s="231"/>
    </row>
    <row r="5" spans="1:18" ht="16.95" customHeight="1" x14ac:dyDescent="0.35">
      <c r="C5" s="25"/>
      <c r="E5"/>
      <c r="F5" s="272" t="s">
        <v>24</v>
      </c>
      <c r="G5" s="272"/>
      <c r="H5" s="272"/>
      <c r="I5" s="268" t="s">
        <v>598</v>
      </c>
      <c r="J5" s="268"/>
      <c r="K5" s="269"/>
      <c r="M5" s="231"/>
      <c r="N5" s="230"/>
      <c r="P5" s="231"/>
      <c r="Q5" s="236"/>
      <c r="R5" s="232"/>
    </row>
    <row r="6" spans="1:18" ht="15" customHeight="1" x14ac:dyDescent="0.3">
      <c r="B6" s="66" t="s">
        <v>79</v>
      </c>
      <c r="C6" s="26" t="s">
        <v>16</v>
      </c>
      <c r="D6" s="79" t="s">
        <v>1</v>
      </c>
      <c r="E6" s="6" t="s">
        <v>0</v>
      </c>
      <c r="F6" s="21" t="s">
        <v>27</v>
      </c>
      <c r="G6" s="8" t="s">
        <v>19</v>
      </c>
      <c r="H6" s="21" t="s">
        <v>28</v>
      </c>
      <c r="I6" s="8" t="s">
        <v>19</v>
      </c>
      <c r="J6" s="21" t="s">
        <v>29</v>
      </c>
      <c r="K6" s="10" t="s">
        <v>19</v>
      </c>
      <c r="M6" s="232"/>
      <c r="N6" s="229"/>
      <c r="Q6" s="229"/>
    </row>
    <row r="7" spans="1:18" ht="21" customHeight="1" x14ac:dyDescent="0.35">
      <c r="A7" s="42" t="s">
        <v>74</v>
      </c>
      <c r="B7" s="119" t="s">
        <v>209</v>
      </c>
      <c r="C7" s="29" t="s">
        <v>196</v>
      </c>
      <c r="D7" s="9" t="s">
        <v>2</v>
      </c>
      <c r="E7" s="63">
        <f>'Прайс гривня'!E7</f>
        <v>712</v>
      </c>
      <c r="F7" s="57">
        <f>'Прайс гривня'!F7</f>
        <v>640</v>
      </c>
      <c r="G7" s="58" t="s">
        <v>15</v>
      </c>
      <c r="H7" s="57">
        <f>'Прайс гривня'!H7</f>
        <v>605</v>
      </c>
      <c r="I7" s="58" t="s">
        <v>12</v>
      </c>
      <c r="J7" s="65">
        <f>'Прайс гривня'!J7</f>
        <v>557</v>
      </c>
      <c r="K7" s="59" t="s">
        <v>597</v>
      </c>
      <c r="M7" s="229"/>
    </row>
    <row r="8" spans="1:18" ht="21" customHeight="1" x14ac:dyDescent="0.35">
      <c r="A8" s="42" t="s">
        <v>74</v>
      </c>
      <c r="B8" s="119" t="s">
        <v>194</v>
      </c>
      <c r="C8" s="29" t="s">
        <v>425</v>
      </c>
      <c r="D8" s="9" t="s">
        <v>2</v>
      </c>
      <c r="E8" s="63">
        <f>'Прайс гривня'!E8</f>
        <v>712</v>
      </c>
      <c r="F8" s="57">
        <f>'Прайс гривня'!F8</f>
        <v>640</v>
      </c>
      <c r="G8" s="58" t="s">
        <v>15</v>
      </c>
      <c r="H8" s="57">
        <f>'Прайс гривня'!H8</f>
        <v>605</v>
      </c>
      <c r="I8" s="58" t="s">
        <v>12</v>
      </c>
      <c r="J8" s="65">
        <f>'Прайс гривня'!J8</f>
        <v>557</v>
      </c>
      <c r="K8" s="59" t="s">
        <v>597</v>
      </c>
    </row>
    <row r="9" spans="1:18" ht="21" customHeight="1" x14ac:dyDescent="0.35">
      <c r="A9" s="42" t="s">
        <v>74</v>
      </c>
      <c r="B9" s="119" t="s">
        <v>210</v>
      </c>
      <c r="C9" s="68" t="s">
        <v>266</v>
      </c>
      <c r="D9" s="9" t="s">
        <v>20</v>
      </c>
      <c r="E9" s="108">
        <f>E35+E46*2</f>
        <v>15.5</v>
      </c>
      <c r="F9" s="64">
        <f>F35+F46*2</f>
        <v>13.95</v>
      </c>
      <c r="G9" s="58" t="s">
        <v>15</v>
      </c>
      <c r="H9" s="64">
        <f>H35+H46*2</f>
        <v>13.175000000000001</v>
      </c>
      <c r="I9" s="58" t="s">
        <v>12</v>
      </c>
      <c r="J9" s="64">
        <f>J35+J46*2</f>
        <v>11.625</v>
      </c>
      <c r="K9" s="59" t="s">
        <v>597</v>
      </c>
    </row>
    <row r="10" spans="1:18" ht="18.600000000000001" customHeight="1" x14ac:dyDescent="0.35">
      <c r="A10" s="42" t="s">
        <v>74</v>
      </c>
      <c r="B10" s="119" t="s">
        <v>211</v>
      </c>
      <c r="C10" s="140" t="s">
        <v>595</v>
      </c>
      <c r="D10" s="9" t="s">
        <v>20</v>
      </c>
      <c r="E10" s="108">
        <f>E36+E46*2</f>
        <v>13.1</v>
      </c>
      <c r="F10" s="64">
        <f>F36+F46*2</f>
        <v>11.79</v>
      </c>
      <c r="G10" s="58" t="s">
        <v>15</v>
      </c>
      <c r="H10" s="64">
        <f>H36+H46*2</f>
        <v>11.135</v>
      </c>
      <c r="I10" s="58" t="s">
        <v>12</v>
      </c>
      <c r="J10" s="64">
        <f>J36+J46*2</f>
        <v>9.8249999999999993</v>
      </c>
      <c r="K10" s="59" t="s">
        <v>597</v>
      </c>
    </row>
    <row r="11" spans="1:18" ht="21" customHeight="1" x14ac:dyDescent="0.35">
      <c r="A11" s="42" t="s">
        <v>74</v>
      </c>
      <c r="B11" s="119" t="s">
        <v>198</v>
      </c>
      <c r="C11" s="29" t="s">
        <v>424</v>
      </c>
      <c r="D11" s="9" t="s">
        <v>20</v>
      </c>
      <c r="E11" s="108">
        <f>E37+E46*2</f>
        <v>13.1</v>
      </c>
      <c r="F11" s="64">
        <f>F37+F46*2</f>
        <v>11.79</v>
      </c>
      <c r="G11" s="58" t="s">
        <v>15</v>
      </c>
      <c r="H11" s="64">
        <f>H37+H46*2</f>
        <v>11.135</v>
      </c>
      <c r="I11" s="58" t="s">
        <v>12</v>
      </c>
      <c r="J11" s="64">
        <f>J37+J46*2</f>
        <v>9.8249999999999993</v>
      </c>
      <c r="K11" s="59" t="s">
        <v>597</v>
      </c>
      <c r="O11" s="231"/>
    </row>
    <row r="12" spans="1:18" ht="21" customHeight="1" x14ac:dyDescent="0.35">
      <c r="A12" s="42" t="s">
        <v>74</v>
      </c>
      <c r="B12" s="119" t="s">
        <v>212</v>
      </c>
      <c r="C12" s="29" t="s">
        <v>265</v>
      </c>
      <c r="D12" s="9" t="s">
        <v>2</v>
      </c>
      <c r="E12" s="63">
        <f>'Прайс гривня'!E12</f>
        <v>665</v>
      </c>
      <c r="F12" s="57">
        <f>'Прайс гривня'!F12</f>
        <v>598</v>
      </c>
      <c r="G12" s="58" t="s">
        <v>15</v>
      </c>
      <c r="H12" s="57">
        <f>'Прайс гривня'!H12</f>
        <v>565</v>
      </c>
      <c r="I12" s="58" t="s">
        <v>12</v>
      </c>
      <c r="J12" s="65">
        <f>'Прайс гривня'!J12</f>
        <v>499</v>
      </c>
      <c r="K12" s="59" t="s">
        <v>597</v>
      </c>
    </row>
    <row r="13" spans="1:18" ht="21" customHeight="1" x14ac:dyDescent="0.35">
      <c r="A13" s="42" t="s">
        <v>74</v>
      </c>
      <c r="B13" s="119" t="s">
        <v>213</v>
      </c>
      <c r="C13" s="29" t="s">
        <v>264</v>
      </c>
      <c r="D13" s="9" t="s">
        <v>2</v>
      </c>
      <c r="E13" s="63">
        <f>'Прайс гривня'!E13</f>
        <v>665</v>
      </c>
      <c r="F13" s="57">
        <f>'Прайс гривня'!F13</f>
        <v>598</v>
      </c>
      <c r="G13" s="58" t="s">
        <v>15</v>
      </c>
      <c r="H13" s="57">
        <f>'Прайс гривня'!H13</f>
        <v>565</v>
      </c>
      <c r="I13" s="58" t="s">
        <v>12</v>
      </c>
      <c r="J13" s="65">
        <f>'Прайс гривня'!J13</f>
        <v>499</v>
      </c>
      <c r="K13" s="59" t="s">
        <v>597</v>
      </c>
    </row>
    <row r="14" spans="1:18" ht="21" customHeight="1" x14ac:dyDescent="0.35">
      <c r="A14" s="42" t="s">
        <v>74</v>
      </c>
      <c r="B14" s="119" t="s">
        <v>214</v>
      </c>
      <c r="C14" s="29" t="s">
        <v>186</v>
      </c>
      <c r="D14" s="9" t="s">
        <v>2</v>
      </c>
      <c r="E14" s="63">
        <f>'Прайс гривня'!E14</f>
        <v>939</v>
      </c>
      <c r="F14" s="57">
        <f>'Прайс гривня'!F14</f>
        <v>844.30000000000007</v>
      </c>
      <c r="G14" s="58" t="s">
        <v>15</v>
      </c>
      <c r="H14" s="57">
        <f>'Прайс гривня'!H14</f>
        <v>796.44999999999993</v>
      </c>
      <c r="I14" s="58" t="s">
        <v>12</v>
      </c>
      <c r="J14" s="65">
        <f>'Прайс гривня'!J14</f>
        <v>702.75</v>
      </c>
      <c r="K14" s="59" t="s">
        <v>597</v>
      </c>
    </row>
    <row r="15" spans="1:18" ht="21" customHeight="1" x14ac:dyDescent="0.35">
      <c r="A15" s="42" t="s">
        <v>74</v>
      </c>
      <c r="B15" s="119" t="s">
        <v>215</v>
      </c>
      <c r="C15" s="29" t="s">
        <v>263</v>
      </c>
      <c r="D15" s="9" t="s">
        <v>2</v>
      </c>
      <c r="E15" s="63">
        <f>'Прайс гривня'!E15</f>
        <v>872</v>
      </c>
      <c r="F15" s="57">
        <f>'Прайс гривня'!F15</f>
        <v>784</v>
      </c>
      <c r="G15" s="58" t="s">
        <v>15</v>
      </c>
      <c r="H15" s="57">
        <f>'Прайс гривня'!H15</f>
        <v>741</v>
      </c>
      <c r="I15" s="58" t="s">
        <v>12</v>
      </c>
      <c r="J15" s="65">
        <f>'Прайс гривня'!J15</f>
        <v>654</v>
      </c>
      <c r="K15" s="59" t="s">
        <v>597</v>
      </c>
    </row>
    <row r="16" spans="1:18" ht="21" customHeight="1" x14ac:dyDescent="0.35">
      <c r="A16" s="42" t="s">
        <v>74</v>
      </c>
      <c r="B16" s="119" t="s">
        <v>216</v>
      </c>
      <c r="C16" s="29" t="s">
        <v>197</v>
      </c>
      <c r="D16" s="9" t="s">
        <v>2</v>
      </c>
      <c r="E16" s="63">
        <f>'Прайс гривня'!E16</f>
        <v>1194</v>
      </c>
      <c r="F16" s="57">
        <f>'Прайс гривня'!F16</f>
        <v>1075</v>
      </c>
      <c r="G16" s="58" t="s">
        <v>15</v>
      </c>
      <c r="H16" s="57">
        <f>'Прайс гривня'!H16</f>
        <v>1015</v>
      </c>
      <c r="I16" s="58" t="s">
        <v>12</v>
      </c>
      <c r="J16" s="65">
        <f>'Прайс гривня'!J16</f>
        <v>934</v>
      </c>
      <c r="K16" s="59" t="s">
        <v>597</v>
      </c>
    </row>
    <row r="17" spans="1:11" ht="21" customHeight="1" x14ac:dyDescent="0.35">
      <c r="A17" s="42" t="s">
        <v>74</v>
      </c>
      <c r="B17" s="119" t="s">
        <v>195</v>
      </c>
      <c r="C17" s="105" t="s">
        <v>407</v>
      </c>
      <c r="D17" s="9" t="s">
        <v>2</v>
      </c>
      <c r="E17" s="63">
        <f>'Прайс гривня'!E17</f>
        <v>1194</v>
      </c>
      <c r="F17" s="57">
        <f>'Прайс гривня'!F17</f>
        <v>1075</v>
      </c>
      <c r="G17" s="58" t="s">
        <v>15</v>
      </c>
      <c r="H17" s="57">
        <f>'Прайс гривня'!H17</f>
        <v>1015</v>
      </c>
      <c r="I17" s="58" t="s">
        <v>12</v>
      </c>
      <c r="J17" s="65">
        <f>'Прайс гривня'!J17</f>
        <v>934</v>
      </c>
      <c r="K17" s="59" t="s">
        <v>597</v>
      </c>
    </row>
    <row r="18" spans="1:11" ht="21" customHeight="1" x14ac:dyDescent="0.35">
      <c r="A18" s="42" t="s">
        <v>74</v>
      </c>
      <c r="B18" s="119" t="s">
        <v>217</v>
      </c>
      <c r="C18" s="80" t="s">
        <v>173</v>
      </c>
      <c r="D18" s="9" t="s">
        <v>2</v>
      </c>
      <c r="E18" s="63">
        <f>'Прайс гривня'!E18</f>
        <v>1806</v>
      </c>
      <c r="F18" s="57">
        <f>'Прайс гривня'!F18</f>
        <v>1625</v>
      </c>
      <c r="G18" s="58" t="s">
        <v>15</v>
      </c>
      <c r="H18" s="57">
        <f>'Прайс гривня'!H18</f>
        <v>1536</v>
      </c>
      <c r="I18" s="58" t="s">
        <v>12</v>
      </c>
      <c r="J18" s="65">
        <f>'Прайс гривня'!J18</f>
        <v>1416</v>
      </c>
      <c r="K18" s="59" t="s">
        <v>597</v>
      </c>
    </row>
    <row r="19" spans="1:11" ht="21" customHeight="1" x14ac:dyDescent="0.35">
      <c r="A19" s="42">
        <v>350</v>
      </c>
      <c r="B19" s="66" t="s">
        <v>115</v>
      </c>
      <c r="C19" s="68" t="s">
        <v>174</v>
      </c>
      <c r="D19" s="9" t="s">
        <v>2</v>
      </c>
      <c r="E19" s="63">
        <v>30</v>
      </c>
      <c r="F19" s="57">
        <f>E19*0.9</f>
        <v>27</v>
      </c>
      <c r="G19" s="58" t="s">
        <v>9</v>
      </c>
      <c r="H19" s="57">
        <f>E19*0.8</f>
        <v>24</v>
      </c>
      <c r="I19" s="58" t="s">
        <v>8</v>
      </c>
      <c r="J19" s="65">
        <f>E19*0.7</f>
        <v>21</v>
      </c>
      <c r="K19" s="59" t="s">
        <v>10</v>
      </c>
    </row>
    <row r="20" spans="1:11" ht="21" customHeight="1" x14ac:dyDescent="0.35">
      <c r="A20" s="42">
        <v>60</v>
      </c>
      <c r="B20" s="66" t="s">
        <v>97</v>
      </c>
      <c r="C20" s="68" t="s">
        <v>262</v>
      </c>
      <c r="D20" s="9" t="s">
        <v>2</v>
      </c>
      <c r="E20" s="63">
        <v>79</v>
      </c>
      <c r="F20" s="57">
        <f>E20*0.85</f>
        <v>67.149999999999991</v>
      </c>
      <c r="G20" s="58" t="s">
        <v>9</v>
      </c>
      <c r="H20" s="57">
        <f>E20*0.8</f>
        <v>63.2</v>
      </c>
      <c r="I20" s="58" t="s">
        <v>8</v>
      </c>
      <c r="J20" s="65">
        <f>E20*0.7</f>
        <v>55.3</v>
      </c>
      <c r="K20" s="59" t="s">
        <v>10</v>
      </c>
    </row>
    <row r="21" spans="1:11" ht="21" customHeight="1" x14ac:dyDescent="0.35">
      <c r="A21" s="42">
        <v>161</v>
      </c>
      <c r="B21" s="66" t="s">
        <v>535</v>
      </c>
      <c r="C21" s="68" t="s">
        <v>261</v>
      </c>
      <c r="D21" s="9" t="s">
        <v>2</v>
      </c>
      <c r="E21" s="63">
        <v>68</v>
      </c>
      <c r="F21" s="57">
        <f>E21*0.85</f>
        <v>57.8</v>
      </c>
      <c r="G21" s="58" t="s">
        <v>9</v>
      </c>
      <c r="H21" s="57">
        <f>E21*0.8</f>
        <v>54.400000000000006</v>
      </c>
      <c r="I21" s="58" t="s">
        <v>8</v>
      </c>
      <c r="J21" s="65">
        <f>E21*0.7</f>
        <v>47.599999999999994</v>
      </c>
      <c r="K21" s="59" t="s">
        <v>10</v>
      </c>
    </row>
    <row r="22" spans="1:11" ht="21" customHeight="1" x14ac:dyDescent="0.35">
      <c r="A22" s="42">
        <v>161</v>
      </c>
      <c r="B22" s="66" t="s">
        <v>536</v>
      </c>
      <c r="C22" s="68" t="s">
        <v>260</v>
      </c>
      <c r="D22" s="9" t="s">
        <v>2</v>
      </c>
      <c r="E22" s="63">
        <v>120</v>
      </c>
      <c r="F22" s="57">
        <f>E22*0.85</f>
        <v>102</v>
      </c>
      <c r="G22" s="58" t="s">
        <v>9</v>
      </c>
      <c r="H22" s="57">
        <f>E22*0.8</f>
        <v>96</v>
      </c>
      <c r="I22" s="58" t="s">
        <v>8</v>
      </c>
      <c r="J22" s="65">
        <f>E22*0.75</f>
        <v>90</v>
      </c>
      <c r="K22" s="59" t="s">
        <v>10</v>
      </c>
    </row>
    <row r="23" spans="1:11" ht="21" customHeight="1" x14ac:dyDescent="0.35">
      <c r="B23" s="66" t="s">
        <v>76</v>
      </c>
      <c r="C23" s="68" t="s">
        <v>259</v>
      </c>
      <c r="D23" s="9" t="s">
        <v>2</v>
      </c>
      <c r="E23" s="63">
        <v>50</v>
      </c>
      <c r="F23" s="57">
        <f>E23*0.9</f>
        <v>45</v>
      </c>
      <c r="G23" s="58" t="s">
        <v>9</v>
      </c>
      <c r="H23" s="57">
        <f>E23*0.85</f>
        <v>42.5</v>
      </c>
      <c r="I23" s="58" t="s">
        <v>8</v>
      </c>
      <c r="J23" s="65">
        <f>E23*0.8</f>
        <v>40</v>
      </c>
      <c r="K23" s="59" t="s">
        <v>10</v>
      </c>
    </row>
    <row r="24" spans="1:11" ht="21" customHeight="1" x14ac:dyDescent="0.35">
      <c r="A24" s="42">
        <v>200</v>
      </c>
      <c r="B24" s="66" t="s">
        <v>544</v>
      </c>
      <c r="C24" s="68" t="s">
        <v>258</v>
      </c>
      <c r="D24" s="9" t="s">
        <v>2</v>
      </c>
      <c r="E24" s="63">
        <v>50</v>
      </c>
      <c r="F24" s="57">
        <f>E24*0.85</f>
        <v>42.5</v>
      </c>
      <c r="G24" s="58" t="s">
        <v>9</v>
      </c>
      <c r="H24" s="57">
        <f>E24*0.7</f>
        <v>35</v>
      </c>
      <c r="I24" s="58" t="s">
        <v>596</v>
      </c>
      <c r="J24" s="65">
        <f>E24*0.65</f>
        <v>32.5</v>
      </c>
      <c r="K24" s="59" t="s">
        <v>8</v>
      </c>
    </row>
    <row r="25" spans="1:11" ht="21" customHeight="1" x14ac:dyDescent="0.35">
      <c r="A25" s="42">
        <v>200</v>
      </c>
      <c r="B25" s="66" t="s">
        <v>545</v>
      </c>
      <c r="C25" s="68" t="s">
        <v>257</v>
      </c>
      <c r="D25" s="9" t="s">
        <v>2</v>
      </c>
      <c r="E25" s="63">
        <f>E24</f>
        <v>50</v>
      </c>
      <c r="F25" s="57">
        <f>E25*0.85</f>
        <v>42.5</v>
      </c>
      <c r="G25" s="58" t="s">
        <v>9</v>
      </c>
      <c r="H25" s="57">
        <f>E25*0.7</f>
        <v>35</v>
      </c>
      <c r="I25" s="58" t="s">
        <v>596</v>
      </c>
      <c r="J25" s="65">
        <f>E25*0.65</f>
        <v>32.5</v>
      </c>
      <c r="K25" s="59" t="s">
        <v>8</v>
      </c>
    </row>
    <row r="26" spans="1:11" ht="21" customHeight="1" x14ac:dyDescent="0.35">
      <c r="A26" s="42">
        <v>60</v>
      </c>
      <c r="B26" s="66" t="s">
        <v>95</v>
      </c>
      <c r="C26" s="68" t="s">
        <v>248</v>
      </c>
      <c r="D26" s="9" t="s">
        <v>2</v>
      </c>
      <c r="E26" s="108">
        <v>13.5</v>
      </c>
      <c r="F26" s="64">
        <f t="shared" ref="F26:F31" si="0">E26*0.9</f>
        <v>12.15</v>
      </c>
      <c r="G26" s="58" t="s">
        <v>9</v>
      </c>
      <c r="H26" s="64">
        <f>E26*0.85</f>
        <v>11.475</v>
      </c>
      <c r="I26" s="58" t="s">
        <v>8</v>
      </c>
      <c r="J26" s="64">
        <f>E26*0.8</f>
        <v>10.8</v>
      </c>
      <c r="K26" s="59" t="s">
        <v>10</v>
      </c>
    </row>
    <row r="27" spans="1:11" ht="21" customHeight="1" x14ac:dyDescent="0.35">
      <c r="A27" s="42">
        <v>60</v>
      </c>
      <c r="B27" s="66" t="s">
        <v>169</v>
      </c>
      <c r="C27" s="125" t="s">
        <v>249</v>
      </c>
      <c r="D27" s="9" t="s">
        <v>2</v>
      </c>
      <c r="E27" s="63">
        <v>78</v>
      </c>
      <c r="F27" s="57">
        <f t="shared" si="0"/>
        <v>70.2</v>
      </c>
      <c r="G27" s="58" t="s">
        <v>9</v>
      </c>
      <c r="H27" s="57">
        <f>E27*0.85</f>
        <v>66.3</v>
      </c>
      <c r="I27" s="58" t="s">
        <v>8</v>
      </c>
      <c r="J27" s="65">
        <f>E27*0.8</f>
        <v>62.400000000000006</v>
      </c>
      <c r="K27" s="59" t="s">
        <v>10</v>
      </c>
    </row>
    <row r="28" spans="1:11" ht="21" customHeight="1" x14ac:dyDescent="0.35">
      <c r="A28" s="42">
        <v>55</v>
      </c>
      <c r="B28" s="66" t="s">
        <v>170</v>
      </c>
      <c r="C28" s="68" t="s">
        <v>250</v>
      </c>
      <c r="D28" s="9" t="s">
        <v>2</v>
      </c>
      <c r="E28" s="63">
        <v>78</v>
      </c>
      <c r="F28" s="57">
        <f t="shared" si="0"/>
        <v>70.2</v>
      </c>
      <c r="G28" s="58" t="s">
        <v>9</v>
      </c>
      <c r="H28" s="57">
        <f>E28*0.85</f>
        <v>66.3</v>
      </c>
      <c r="I28" s="58" t="s">
        <v>8</v>
      </c>
      <c r="J28" s="65">
        <f>E28*0.8</f>
        <v>62.400000000000006</v>
      </c>
      <c r="K28" s="59" t="s">
        <v>10</v>
      </c>
    </row>
    <row r="29" spans="1:11" ht="21" customHeight="1" x14ac:dyDescent="0.35">
      <c r="A29" s="42">
        <v>60</v>
      </c>
      <c r="B29" s="66" t="s">
        <v>171</v>
      </c>
      <c r="C29" s="68" t="s">
        <v>251</v>
      </c>
      <c r="D29" s="9" t="s">
        <v>2</v>
      </c>
      <c r="E29" s="63">
        <v>90</v>
      </c>
      <c r="F29" s="57">
        <f t="shared" si="0"/>
        <v>81</v>
      </c>
      <c r="G29" s="58" t="s">
        <v>9</v>
      </c>
      <c r="H29" s="57">
        <f>E29*0.85</f>
        <v>76.5</v>
      </c>
      <c r="I29" s="58" t="s">
        <v>8</v>
      </c>
      <c r="J29" s="65">
        <f>E29*0.8</f>
        <v>72</v>
      </c>
      <c r="K29" s="59" t="s">
        <v>10</v>
      </c>
    </row>
    <row r="30" spans="1:11" ht="21" customHeight="1" x14ac:dyDescent="0.35">
      <c r="A30" s="42">
        <v>60</v>
      </c>
      <c r="B30" s="66" t="s">
        <v>96</v>
      </c>
      <c r="C30" s="68" t="s">
        <v>252</v>
      </c>
      <c r="D30" s="9" t="s">
        <v>2</v>
      </c>
      <c r="E30" s="63">
        <v>90</v>
      </c>
      <c r="F30" s="57">
        <f t="shared" si="0"/>
        <v>81</v>
      </c>
      <c r="G30" s="58" t="s">
        <v>9</v>
      </c>
      <c r="H30" s="57">
        <f>E30*0.85</f>
        <v>76.5</v>
      </c>
      <c r="I30" s="58" t="s">
        <v>8</v>
      </c>
      <c r="J30" s="65">
        <f>E30*0.8</f>
        <v>72</v>
      </c>
      <c r="K30" s="59" t="s">
        <v>10</v>
      </c>
    </row>
    <row r="31" spans="1:11" ht="21" customHeight="1" x14ac:dyDescent="0.35">
      <c r="A31" s="42">
        <v>100</v>
      </c>
      <c r="B31" s="66" t="s">
        <v>182</v>
      </c>
      <c r="C31" s="125" t="s">
        <v>253</v>
      </c>
      <c r="D31" s="9" t="s">
        <v>2</v>
      </c>
      <c r="E31" s="63">
        <v>8</v>
      </c>
      <c r="F31" s="57">
        <f t="shared" si="0"/>
        <v>7.2</v>
      </c>
      <c r="G31" s="58" t="s">
        <v>9</v>
      </c>
      <c r="H31" s="65">
        <f>E31*0.81</f>
        <v>6.48</v>
      </c>
      <c r="I31" s="58" t="s">
        <v>8</v>
      </c>
      <c r="J31" s="65">
        <f>E31*0.75</f>
        <v>6</v>
      </c>
      <c r="K31" s="59" t="s">
        <v>10</v>
      </c>
    </row>
    <row r="32" spans="1:11" ht="21" customHeight="1" x14ac:dyDescent="0.35">
      <c r="A32" s="42">
        <v>70</v>
      </c>
      <c r="B32" s="66" t="s">
        <v>172</v>
      </c>
      <c r="C32" s="68" t="s">
        <v>254</v>
      </c>
      <c r="D32" s="9" t="s">
        <v>2</v>
      </c>
      <c r="E32" s="63">
        <v>32</v>
      </c>
      <c r="F32" s="57">
        <f>E32*0.85</f>
        <v>27.2</v>
      </c>
      <c r="G32" s="58" t="s">
        <v>9</v>
      </c>
      <c r="H32" s="57">
        <f>E32*0.8</f>
        <v>25.6</v>
      </c>
      <c r="I32" s="58" t="s">
        <v>8</v>
      </c>
      <c r="J32" s="65">
        <f>E32*0.7</f>
        <v>22.4</v>
      </c>
      <c r="K32" s="59" t="s">
        <v>10</v>
      </c>
    </row>
    <row r="33" spans="1:11" ht="21" customHeight="1" x14ac:dyDescent="0.35">
      <c r="A33" s="42">
        <v>46</v>
      </c>
      <c r="B33" s="66" t="s">
        <v>90</v>
      </c>
      <c r="C33" s="29" t="s">
        <v>204</v>
      </c>
      <c r="D33" s="9" t="s">
        <v>2</v>
      </c>
      <c r="E33" s="60">
        <v>460</v>
      </c>
      <c r="F33" s="57">
        <f>E33*0.9</f>
        <v>414</v>
      </c>
      <c r="G33" s="58" t="s">
        <v>15</v>
      </c>
      <c r="H33" s="57">
        <f t="shared" ref="H33:H47" si="1">E33*0.85</f>
        <v>391</v>
      </c>
      <c r="I33" s="58" t="s">
        <v>12</v>
      </c>
      <c r="J33" s="65">
        <f>E33*0.8</f>
        <v>368</v>
      </c>
      <c r="K33" s="59" t="s">
        <v>597</v>
      </c>
    </row>
    <row r="34" spans="1:11" ht="21" customHeight="1" x14ac:dyDescent="0.35">
      <c r="A34" s="42">
        <f>A33</f>
        <v>46</v>
      </c>
      <c r="B34" s="66" t="s">
        <v>145</v>
      </c>
      <c r="C34" s="29" t="s">
        <v>403</v>
      </c>
      <c r="D34" s="9" t="s">
        <v>2</v>
      </c>
      <c r="E34" s="60">
        <f>E33</f>
        <v>460</v>
      </c>
      <c r="F34" s="57">
        <f>E34*0.9</f>
        <v>414</v>
      </c>
      <c r="G34" s="58" t="s">
        <v>15</v>
      </c>
      <c r="H34" s="57">
        <f t="shared" ref="H34" si="2">E34*0.85</f>
        <v>391</v>
      </c>
      <c r="I34" s="58" t="s">
        <v>12</v>
      </c>
      <c r="J34" s="65">
        <f>E34*0.8</f>
        <v>368</v>
      </c>
      <c r="K34" s="59" t="s">
        <v>597</v>
      </c>
    </row>
    <row r="35" spans="1:11" ht="21" customHeight="1" x14ac:dyDescent="0.35">
      <c r="A35" s="42">
        <v>50</v>
      </c>
      <c r="B35" s="66" t="s">
        <v>94</v>
      </c>
      <c r="C35" s="50" t="s">
        <v>206</v>
      </c>
      <c r="D35" s="9" t="s">
        <v>20</v>
      </c>
      <c r="E35" s="60">
        <v>9.9</v>
      </c>
      <c r="F35" s="64">
        <f t="shared" ref="F35:F51" si="3">E35*0.9</f>
        <v>8.91</v>
      </c>
      <c r="G35" s="58" t="s">
        <v>15</v>
      </c>
      <c r="H35" s="64">
        <f t="shared" si="1"/>
        <v>8.4150000000000009</v>
      </c>
      <c r="I35" s="58" t="s">
        <v>12</v>
      </c>
      <c r="J35" s="64">
        <f>E35*0.75</f>
        <v>7.4250000000000007</v>
      </c>
      <c r="K35" s="59" t="s">
        <v>597</v>
      </c>
    </row>
    <row r="36" spans="1:11" ht="21" customHeight="1" x14ac:dyDescent="0.35">
      <c r="A36" s="42">
        <v>55</v>
      </c>
      <c r="B36" s="66" t="s">
        <v>184</v>
      </c>
      <c r="C36" s="140" t="s">
        <v>594</v>
      </c>
      <c r="D36" s="9" t="s">
        <v>20</v>
      </c>
      <c r="E36" s="60">
        <v>7.5</v>
      </c>
      <c r="F36" s="64">
        <f t="shared" ref="F36" si="4">E36*0.9</f>
        <v>6.75</v>
      </c>
      <c r="G36" s="58" t="s">
        <v>15</v>
      </c>
      <c r="H36" s="64">
        <f t="shared" ref="H36" si="5">E36*0.85</f>
        <v>6.375</v>
      </c>
      <c r="I36" s="58" t="s">
        <v>12</v>
      </c>
      <c r="J36" s="64">
        <f>E36*0.75</f>
        <v>5.625</v>
      </c>
      <c r="K36" s="59" t="s">
        <v>597</v>
      </c>
    </row>
    <row r="37" spans="1:11" ht="21" customHeight="1" x14ac:dyDescent="0.35">
      <c r="A37" s="42">
        <f>A36</f>
        <v>55</v>
      </c>
      <c r="B37" s="66" t="s">
        <v>185</v>
      </c>
      <c r="C37" s="50" t="s">
        <v>404</v>
      </c>
      <c r="D37" s="9" t="s">
        <v>20</v>
      </c>
      <c r="E37" s="60">
        <f>E36</f>
        <v>7.5</v>
      </c>
      <c r="F37" s="64">
        <f t="shared" ref="F37" si="6">E37*0.9</f>
        <v>6.75</v>
      </c>
      <c r="G37" s="58" t="s">
        <v>15</v>
      </c>
      <c r="H37" s="64">
        <f t="shared" ref="H37" si="7">E37*0.85</f>
        <v>6.375</v>
      </c>
      <c r="I37" s="58" t="s">
        <v>12</v>
      </c>
      <c r="J37" s="64">
        <f>E37*0.75</f>
        <v>5.625</v>
      </c>
      <c r="K37" s="59" t="s">
        <v>597</v>
      </c>
    </row>
    <row r="38" spans="1:11" ht="21" customHeight="1" x14ac:dyDescent="0.35">
      <c r="A38" s="42">
        <v>50</v>
      </c>
      <c r="B38" s="66" t="s">
        <v>91</v>
      </c>
      <c r="C38" s="68" t="s">
        <v>362</v>
      </c>
      <c r="D38" s="9" t="s">
        <v>2</v>
      </c>
      <c r="E38" s="60">
        <v>413</v>
      </c>
      <c r="F38" s="57">
        <f t="shared" ref="F38" si="8">E38*0.9</f>
        <v>371.7</v>
      </c>
      <c r="G38" s="58" t="s">
        <v>15</v>
      </c>
      <c r="H38" s="57">
        <f t="shared" ref="H38" si="9">E38*0.85</f>
        <v>351.05</v>
      </c>
      <c r="I38" s="58" t="s">
        <v>12</v>
      </c>
      <c r="J38" s="65">
        <f>E38*0.75</f>
        <v>309.75</v>
      </c>
      <c r="K38" s="59" t="s">
        <v>597</v>
      </c>
    </row>
    <row r="39" spans="1:11" ht="21" customHeight="1" x14ac:dyDescent="0.35">
      <c r="A39" s="42">
        <v>50</v>
      </c>
      <c r="B39" s="66" t="s">
        <v>146</v>
      </c>
      <c r="C39" s="68" t="s">
        <v>585</v>
      </c>
      <c r="D39" s="9" t="s">
        <v>2</v>
      </c>
      <c r="E39" s="60">
        <f>E38</f>
        <v>413</v>
      </c>
      <c r="F39" s="57">
        <f>F38</f>
        <v>371.7</v>
      </c>
      <c r="G39" s="58" t="s">
        <v>15</v>
      </c>
      <c r="H39" s="57">
        <f>H38</f>
        <v>351.05</v>
      </c>
      <c r="I39" s="58" t="s">
        <v>12</v>
      </c>
      <c r="J39" s="65">
        <f>J38</f>
        <v>309.75</v>
      </c>
      <c r="K39" s="59" t="s">
        <v>597</v>
      </c>
    </row>
    <row r="40" spans="1:11" ht="16.95" customHeight="1" x14ac:dyDescent="0.35">
      <c r="A40" s="42">
        <v>170</v>
      </c>
      <c r="B40" s="66" t="s">
        <v>406</v>
      </c>
      <c r="C40" s="68" t="s">
        <v>586</v>
      </c>
      <c r="D40" s="9" t="s">
        <v>2</v>
      </c>
      <c r="E40" s="60">
        <f>'Прайс гривня'!E40</f>
        <v>657</v>
      </c>
      <c r="F40" s="57">
        <f>'Прайс гривня'!F40</f>
        <v>591.30000000000007</v>
      </c>
      <c r="G40" s="58" t="s">
        <v>15</v>
      </c>
      <c r="H40" s="57">
        <f>'Прайс гривня'!H40</f>
        <v>558.44999999999993</v>
      </c>
      <c r="I40" s="58" t="s">
        <v>12</v>
      </c>
      <c r="J40" s="65">
        <f>'Прайс гривня'!J40</f>
        <v>492.75</v>
      </c>
      <c r="K40" s="59" t="s">
        <v>597</v>
      </c>
    </row>
    <row r="41" spans="1:11" ht="21" customHeight="1" x14ac:dyDescent="0.35">
      <c r="A41" s="42">
        <v>55</v>
      </c>
      <c r="B41" s="66" t="s">
        <v>92</v>
      </c>
      <c r="C41" s="29" t="s">
        <v>587</v>
      </c>
      <c r="D41" s="9" t="s">
        <v>2</v>
      </c>
      <c r="E41" s="60">
        <v>620</v>
      </c>
      <c r="F41" s="57">
        <f t="shared" si="3"/>
        <v>558</v>
      </c>
      <c r="G41" s="58" t="s">
        <v>15</v>
      </c>
      <c r="H41" s="57">
        <f t="shared" ref="H41" si="10">E41*0.85</f>
        <v>527</v>
      </c>
      <c r="I41" s="58" t="s">
        <v>12</v>
      </c>
      <c r="J41" s="65">
        <f>E41*0.75</f>
        <v>465</v>
      </c>
      <c r="K41" s="59" t="s">
        <v>597</v>
      </c>
    </row>
    <row r="42" spans="1:11" ht="21" customHeight="1" x14ac:dyDescent="0.35">
      <c r="A42" s="42">
        <v>45</v>
      </c>
      <c r="B42" s="66" t="s">
        <v>93</v>
      </c>
      <c r="C42" s="29" t="s">
        <v>205</v>
      </c>
      <c r="D42" s="9" t="s">
        <v>2</v>
      </c>
      <c r="E42" s="60">
        <v>770</v>
      </c>
      <c r="F42" s="57">
        <f t="shared" ref="F42:F48" si="11">E42*0.9</f>
        <v>693</v>
      </c>
      <c r="G42" s="58" t="s">
        <v>15</v>
      </c>
      <c r="H42" s="57">
        <f t="shared" si="1"/>
        <v>654.5</v>
      </c>
      <c r="I42" s="58" t="s">
        <v>12</v>
      </c>
      <c r="J42" s="65">
        <f>E42*0.8</f>
        <v>616</v>
      </c>
      <c r="K42" s="59" t="s">
        <v>597</v>
      </c>
    </row>
    <row r="43" spans="1:11" ht="21" customHeight="1" x14ac:dyDescent="0.35">
      <c r="A43" s="42">
        <f>A42</f>
        <v>45</v>
      </c>
      <c r="B43" s="66" t="s">
        <v>147</v>
      </c>
      <c r="C43" s="29" t="s">
        <v>405</v>
      </c>
      <c r="D43" s="9" t="s">
        <v>2</v>
      </c>
      <c r="E43" s="60">
        <f>E42</f>
        <v>770</v>
      </c>
      <c r="F43" s="57">
        <f t="shared" ref="F43" si="12">E43*0.9</f>
        <v>693</v>
      </c>
      <c r="G43" s="58" t="s">
        <v>15</v>
      </c>
      <c r="H43" s="57">
        <f t="shared" ref="H43" si="13">E43*0.85</f>
        <v>654.5</v>
      </c>
      <c r="I43" s="58" t="s">
        <v>12</v>
      </c>
      <c r="J43" s="65">
        <f>E43*0.8</f>
        <v>616</v>
      </c>
      <c r="K43" s="59" t="s">
        <v>597</v>
      </c>
    </row>
    <row r="44" spans="1:11" ht="21" customHeight="1" x14ac:dyDescent="0.35">
      <c r="A44" s="42">
        <v>45</v>
      </c>
      <c r="B44" s="66" t="s">
        <v>199</v>
      </c>
      <c r="C44" s="125" t="s">
        <v>255</v>
      </c>
      <c r="D44" s="9" t="s">
        <v>2</v>
      </c>
      <c r="E44" s="60">
        <v>1230</v>
      </c>
      <c r="F44" s="57">
        <f t="shared" si="11"/>
        <v>1107</v>
      </c>
      <c r="G44" s="58" t="s">
        <v>15</v>
      </c>
      <c r="H44" s="57">
        <f t="shared" si="1"/>
        <v>1045.5</v>
      </c>
      <c r="I44" s="58" t="s">
        <v>12</v>
      </c>
      <c r="J44" s="65">
        <f>E44*0.8</f>
        <v>984</v>
      </c>
      <c r="K44" s="59" t="s">
        <v>597</v>
      </c>
    </row>
    <row r="45" spans="1:11" ht="21" customHeight="1" x14ac:dyDescent="0.35">
      <c r="A45" s="42">
        <v>60</v>
      </c>
      <c r="B45" s="66" t="s">
        <v>87</v>
      </c>
      <c r="C45" s="34" t="s">
        <v>69</v>
      </c>
      <c r="D45" s="9" t="s">
        <v>20</v>
      </c>
      <c r="E45" s="60">
        <v>4.8</v>
      </c>
      <c r="F45" s="64">
        <f t="shared" si="11"/>
        <v>4.32</v>
      </c>
      <c r="G45" s="58" t="s">
        <v>9</v>
      </c>
      <c r="H45" s="64">
        <f>E45*0.85</f>
        <v>4.08</v>
      </c>
      <c r="I45" s="58" t="s">
        <v>8</v>
      </c>
      <c r="J45" s="64">
        <f>E45*0.75</f>
        <v>3.5999999999999996</v>
      </c>
      <c r="K45" s="59" t="s">
        <v>10</v>
      </c>
    </row>
    <row r="46" spans="1:11" ht="21" customHeight="1" x14ac:dyDescent="0.35">
      <c r="A46" s="42">
        <v>60</v>
      </c>
      <c r="B46" s="66" t="s">
        <v>116</v>
      </c>
      <c r="C46" s="29" t="s">
        <v>154</v>
      </c>
      <c r="D46" s="9" t="s">
        <v>20</v>
      </c>
      <c r="E46" s="60">
        <v>2.8</v>
      </c>
      <c r="F46" s="64">
        <f t="shared" si="11"/>
        <v>2.52</v>
      </c>
      <c r="G46" s="58" t="s">
        <v>9</v>
      </c>
      <c r="H46" s="64">
        <f>E46*0.85</f>
        <v>2.38</v>
      </c>
      <c r="I46" s="58" t="s">
        <v>8</v>
      </c>
      <c r="J46" s="64">
        <f>E46*0.75</f>
        <v>2.0999999999999996</v>
      </c>
      <c r="K46" s="59" t="s">
        <v>10</v>
      </c>
    </row>
    <row r="47" spans="1:11" ht="21" customHeight="1" x14ac:dyDescent="0.35">
      <c r="A47" s="42">
        <v>69</v>
      </c>
      <c r="B47" s="66" t="s">
        <v>117</v>
      </c>
      <c r="C47" s="68" t="s">
        <v>256</v>
      </c>
      <c r="D47" s="9" t="s">
        <v>20</v>
      </c>
      <c r="E47" s="60">
        <v>3.05</v>
      </c>
      <c r="F47" s="64">
        <f t="shared" si="11"/>
        <v>2.7450000000000001</v>
      </c>
      <c r="G47" s="58" t="s">
        <v>9</v>
      </c>
      <c r="H47" s="64">
        <f t="shared" si="1"/>
        <v>2.5924999999999998</v>
      </c>
      <c r="I47" s="58" t="s">
        <v>8</v>
      </c>
      <c r="J47" s="64">
        <f>E47*0.75</f>
        <v>2.2874999999999996</v>
      </c>
      <c r="K47" s="59" t="s">
        <v>10</v>
      </c>
    </row>
    <row r="48" spans="1:11" ht="21" customHeight="1" x14ac:dyDescent="0.35">
      <c r="A48" s="42">
        <v>60</v>
      </c>
      <c r="B48" s="66" t="s">
        <v>88</v>
      </c>
      <c r="C48" s="29" t="s">
        <v>155</v>
      </c>
      <c r="D48" s="9" t="s">
        <v>20</v>
      </c>
      <c r="E48" s="60">
        <v>4.7</v>
      </c>
      <c r="F48" s="64">
        <f t="shared" si="11"/>
        <v>4.2300000000000004</v>
      </c>
      <c r="G48" s="58" t="s">
        <v>9</v>
      </c>
      <c r="H48" s="64">
        <f>E48*0.85</f>
        <v>3.9950000000000001</v>
      </c>
      <c r="I48" s="58" t="s">
        <v>8</v>
      </c>
      <c r="J48" s="64">
        <f>E48*0.75</f>
        <v>3.5250000000000004</v>
      </c>
      <c r="K48" s="59" t="s">
        <v>10</v>
      </c>
    </row>
    <row r="49" spans="1:11" ht="21" customHeight="1" x14ac:dyDescent="0.35">
      <c r="A49" s="42">
        <v>50</v>
      </c>
      <c r="B49" s="66" t="s">
        <v>89</v>
      </c>
      <c r="C49" s="56" t="s">
        <v>156</v>
      </c>
      <c r="D49" s="9" t="s">
        <v>20</v>
      </c>
      <c r="E49" s="60">
        <v>6.4</v>
      </c>
      <c r="F49" s="64">
        <f t="shared" si="3"/>
        <v>5.7600000000000007</v>
      </c>
      <c r="G49" s="58" t="s">
        <v>9</v>
      </c>
      <c r="H49" s="64">
        <f>E49*0.85</f>
        <v>5.44</v>
      </c>
      <c r="I49" s="58" t="s">
        <v>8</v>
      </c>
      <c r="J49" s="64">
        <f>E49*0.75</f>
        <v>4.8000000000000007</v>
      </c>
      <c r="K49" s="59" t="s">
        <v>10</v>
      </c>
    </row>
    <row r="50" spans="1:11" ht="21" customHeight="1" x14ac:dyDescent="0.35">
      <c r="A50" s="42">
        <v>250</v>
      </c>
      <c r="B50" s="66" t="s">
        <v>98</v>
      </c>
      <c r="C50" s="68" t="s">
        <v>247</v>
      </c>
      <c r="D50" s="9" t="s">
        <v>2</v>
      </c>
      <c r="E50" s="47">
        <v>50</v>
      </c>
      <c r="F50" s="62">
        <f t="shared" si="3"/>
        <v>45</v>
      </c>
      <c r="G50" s="45" t="s">
        <v>9</v>
      </c>
      <c r="H50" s="62">
        <f>E50*0.8</f>
        <v>40</v>
      </c>
      <c r="I50" s="52" t="s">
        <v>8</v>
      </c>
      <c r="J50" s="48">
        <f>E50*0.7</f>
        <v>35</v>
      </c>
      <c r="K50" s="46" t="s">
        <v>10</v>
      </c>
    </row>
    <row r="51" spans="1:11" ht="21" customHeight="1" x14ac:dyDescent="0.35">
      <c r="A51" s="42">
        <v>250</v>
      </c>
      <c r="B51" s="66" t="s">
        <v>99</v>
      </c>
      <c r="C51" s="68" t="s">
        <v>246</v>
      </c>
      <c r="D51" s="9" t="s">
        <v>2</v>
      </c>
      <c r="E51" s="47">
        <v>50</v>
      </c>
      <c r="F51" s="62">
        <f t="shared" si="3"/>
        <v>45</v>
      </c>
      <c r="G51" s="45" t="s">
        <v>9</v>
      </c>
      <c r="H51" s="62">
        <f>E51*0.8</f>
        <v>40</v>
      </c>
      <c r="I51" s="52" t="s">
        <v>8</v>
      </c>
      <c r="J51" s="48">
        <f>E51*0.7</f>
        <v>35</v>
      </c>
      <c r="K51" s="46" t="s">
        <v>10</v>
      </c>
    </row>
    <row r="52" spans="1:11" ht="5.25" customHeight="1" x14ac:dyDescent="0.3">
      <c r="C52" s="282"/>
      <c r="D52" s="283"/>
      <c r="E52" s="283"/>
      <c r="F52" s="283"/>
      <c r="G52" s="283"/>
      <c r="H52" s="283"/>
      <c r="I52" s="283"/>
      <c r="J52" s="283"/>
      <c r="K52" s="284"/>
    </row>
    <row r="53" spans="1:11" ht="21.6" customHeight="1" x14ac:dyDescent="0.35">
      <c r="C53" s="103"/>
      <c r="D53" s="104"/>
      <c r="E53" s="104"/>
      <c r="F53" s="290" t="str">
        <f>F5</f>
        <v>прайс-лист, валюта</v>
      </c>
      <c r="G53" s="290"/>
      <c r="H53" s="290"/>
      <c r="I53" s="291" t="str">
        <f>I5</f>
        <v>15.10.2026р.</v>
      </c>
      <c r="J53" s="291"/>
      <c r="K53" s="292"/>
    </row>
    <row r="54" spans="1:11" ht="15" customHeight="1" x14ac:dyDescent="0.3">
      <c r="C54" s="26" t="s">
        <v>16</v>
      </c>
      <c r="D54" s="79" t="s">
        <v>1</v>
      </c>
      <c r="E54" s="6" t="s">
        <v>0</v>
      </c>
      <c r="F54" s="21" t="s">
        <v>27</v>
      </c>
      <c r="G54" s="8" t="s">
        <v>19</v>
      </c>
      <c r="H54" s="21" t="s">
        <v>28</v>
      </c>
      <c r="I54" s="8" t="s">
        <v>19</v>
      </c>
      <c r="J54" s="21" t="s">
        <v>29</v>
      </c>
      <c r="K54" s="10" t="s">
        <v>19</v>
      </c>
    </row>
    <row r="55" spans="1:11" ht="21" customHeight="1" x14ac:dyDescent="0.35">
      <c r="A55" s="42">
        <v>50</v>
      </c>
      <c r="B55" s="66" t="s">
        <v>80</v>
      </c>
      <c r="C55" s="29" t="s">
        <v>274</v>
      </c>
      <c r="D55" s="9" t="s">
        <v>2</v>
      </c>
      <c r="E55" s="63">
        <v>1330</v>
      </c>
      <c r="F55" s="57">
        <f>E55*0.9</f>
        <v>1197</v>
      </c>
      <c r="G55" s="58" t="s">
        <v>14</v>
      </c>
      <c r="H55" s="57">
        <f>E55*0.85</f>
        <v>1130.5</v>
      </c>
      <c r="I55" s="58" t="s">
        <v>6</v>
      </c>
      <c r="J55" s="65">
        <f>E55*0.8</f>
        <v>1064</v>
      </c>
      <c r="K55" s="59" t="s">
        <v>7</v>
      </c>
    </row>
    <row r="56" spans="1:11" ht="21" customHeight="1" x14ac:dyDescent="0.35">
      <c r="A56" s="42">
        <v>50</v>
      </c>
      <c r="B56" s="66" t="s">
        <v>111</v>
      </c>
      <c r="C56" s="29" t="s">
        <v>70</v>
      </c>
      <c r="D56" s="9" t="s">
        <v>2</v>
      </c>
      <c r="E56" s="63">
        <f>E55+ROUND(E46*E2,0)*2</f>
        <v>1582</v>
      </c>
      <c r="F56" s="57">
        <f>F55+ROUND(F46*E2,0)*2</f>
        <v>1423</v>
      </c>
      <c r="G56" s="58" t="s">
        <v>14</v>
      </c>
      <c r="H56" s="57">
        <f>H55+ROUND(H46*E2,0)*2</f>
        <v>1344.5</v>
      </c>
      <c r="I56" s="58" t="s">
        <v>6</v>
      </c>
      <c r="J56" s="65">
        <f>J55+ROUND(J46*E2,0)*2</f>
        <v>1254</v>
      </c>
      <c r="K56" s="59" t="s">
        <v>7</v>
      </c>
    </row>
    <row r="57" spans="1:11" ht="21" customHeight="1" x14ac:dyDescent="0.35">
      <c r="A57" s="42">
        <v>30</v>
      </c>
      <c r="B57" s="66" t="s">
        <v>112</v>
      </c>
      <c r="C57" s="68" t="s">
        <v>245</v>
      </c>
      <c r="D57" s="41" t="s">
        <v>3</v>
      </c>
      <c r="E57" s="60">
        <v>193</v>
      </c>
      <c r="F57" s="65">
        <f>E57*0.9</f>
        <v>173.70000000000002</v>
      </c>
      <c r="G57" s="58" t="s">
        <v>14</v>
      </c>
      <c r="H57" s="65">
        <f>E57*0.85</f>
        <v>164.04999999999998</v>
      </c>
      <c r="I57" s="58" t="s">
        <v>12</v>
      </c>
      <c r="J57" s="65" t="s">
        <v>11</v>
      </c>
      <c r="K57" s="59" t="s">
        <v>11</v>
      </c>
    </row>
    <row r="58" spans="1:11" ht="21" customHeight="1" x14ac:dyDescent="0.35">
      <c r="A58" s="42">
        <v>30</v>
      </c>
      <c r="B58" s="66">
        <v>1081</v>
      </c>
      <c r="C58" s="68" t="s">
        <v>244</v>
      </c>
      <c r="D58" s="41" t="s">
        <v>3</v>
      </c>
      <c r="E58" s="47">
        <v>193</v>
      </c>
      <c r="F58" s="48">
        <f>E58*0.9</f>
        <v>173.70000000000002</v>
      </c>
      <c r="G58" s="45" t="s">
        <v>14</v>
      </c>
      <c r="H58" s="48">
        <f>E58*0.85</f>
        <v>164.04999999999998</v>
      </c>
      <c r="I58" s="45" t="s">
        <v>12</v>
      </c>
      <c r="J58" s="48" t="s">
        <v>11</v>
      </c>
      <c r="K58" s="46" t="s">
        <v>11</v>
      </c>
    </row>
    <row r="59" spans="1:11" ht="21" customHeight="1" x14ac:dyDescent="0.35">
      <c r="A59" s="42">
        <v>30</v>
      </c>
      <c r="B59" s="66">
        <v>1082</v>
      </c>
      <c r="C59" s="68" t="s">
        <v>243</v>
      </c>
      <c r="D59" s="41" t="s">
        <v>3</v>
      </c>
      <c r="E59" s="47">
        <v>222</v>
      </c>
      <c r="F59" s="48">
        <f>E59*0.9</f>
        <v>199.8</v>
      </c>
      <c r="G59" s="45" t="s">
        <v>14</v>
      </c>
      <c r="H59" s="48">
        <f t="shared" ref="H59:H60" si="14">E59*0.85</f>
        <v>188.7</v>
      </c>
      <c r="I59" s="45" t="s">
        <v>12</v>
      </c>
      <c r="J59" s="48" t="s">
        <v>11</v>
      </c>
      <c r="K59" s="46" t="s">
        <v>11</v>
      </c>
    </row>
    <row r="60" spans="1:11" ht="21" customHeight="1" x14ac:dyDescent="0.35">
      <c r="A60" s="42">
        <v>32</v>
      </c>
      <c r="B60" s="66">
        <v>1084</v>
      </c>
      <c r="C60" s="68" t="s">
        <v>242</v>
      </c>
      <c r="D60" s="41" t="s">
        <v>3</v>
      </c>
      <c r="E60" s="47">
        <v>242</v>
      </c>
      <c r="F60" s="48">
        <f>E60*0.9</f>
        <v>217.8</v>
      </c>
      <c r="G60" s="45" t="s">
        <v>14</v>
      </c>
      <c r="H60" s="48">
        <f t="shared" si="14"/>
        <v>205.7</v>
      </c>
      <c r="I60" s="45" t="s">
        <v>12</v>
      </c>
      <c r="J60" s="48" t="s">
        <v>11</v>
      </c>
      <c r="K60" s="46" t="s">
        <v>11</v>
      </c>
    </row>
    <row r="61" spans="1:11" ht="21" hidden="1" customHeight="1" x14ac:dyDescent="0.35">
      <c r="B61" s="66" t="s">
        <v>599</v>
      </c>
      <c r="C61" s="33" t="s">
        <v>71</v>
      </c>
      <c r="D61" s="9" t="s">
        <v>3</v>
      </c>
      <c r="E61" s="47">
        <v>0</v>
      </c>
      <c r="F61" s="48">
        <v>0</v>
      </c>
      <c r="G61" s="45" t="s">
        <v>14</v>
      </c>
      <c r="H61" s="48">
        <v>0</v>
      </c>
      <c r="I61" s="45" t="s">
        <v>12</v>
      </c>
      <c r="J61" s="48" t="s">
        <v>11</v>
      </c>
      <c r="K61" s="46" t="s">
        <v>11</v>
      </c>
    </row>
    <row r="62" spans="1:11" ht="21" customHeight="1" x14ac:dyDescent="0.35">
      <c r="A62" s="42">
        <v>35</v>
      </c>
      <c r="B62" s="66" t="s">
        <v>81</v>
      </c>
      <c r="C62" s="68" t="s">
        <v>241</v>
      </c>
      <c r="D62" s="9" t="s">
        <v>2</v>
      </c>
      <c r="E62" s="60">
        <v>7390</v>
      </c>
      <c r="F62" s="57">
        <f t="shared" ref="F62:F69" si="15">E62*0.9</f>
        <v>6651</v>
      </c>
      <c r="G62" s="58" t="s">
        <v>14</v>
      </c>
      <c r="H62" s="57">
        <f t="shared" ref="H62:H69" si="16">E62*0.85</f>
        <v>6281.5</v>
      </c>
      <c r="I62" s="58" t="s">
        <v>12</v>
      </c>
      <c r="J62" s="57" t="s">
        <v>11</v>
      </c>
      <c r="K62" s="59" t="s">
        <v>11</v>
      </c>
    </row>
    <row r="63" spans="1:11" ht="21" customHeight="1" x14ac:dyDescent="0.35">
      <c r="A63" s="42">
        <v>35</v>
      </c>
      <c r="B63" s="66" t="s">
        <v>82</v>
      </c>
      <c r="C63" s="129" t="s">
        <v>240</v>
      </c>
      <c r="D63" s="9" t="s">
        <v>2</v>
      </c>
      <c r="E63" s="60">
        <v>7990</v>
      </c>
      <c r="F63" s="82">
        <f t="shared" si="15"/>
        <v>7191</v>
      </c>
      <c r="G63" s="58" t="s">
        <v>14</v>
      </c>
      <c r="H63" s="83">
        <f t="shared" si="16"/>
        <v>6791.5</v>
      </c>
      <c r="I63" s="58" t="s">
        <v>12</v>
      </c>
      <c r="J63" s="17" t="s">
        <v>11</v>
      </c>
      <c r="K63" s="84" t="s">
        <v>11</v>
      </c>
    </row>
    <row r="64" spans="1:11" ht="21" customHeight="1" x14ac:dyDescent="0.35">
      <c r="A64" s="42">
        <v>50</v>
      </c>
      <c r="B64" s="66" t="s">
        <v>178</v>
      </c>
      <c r="C64" s="72" t="s">
        <v>239</v>
      </c>
      <c r="D64" s="9" t="s">
        <v>2</v>
      </c>
      <c r="E64" s="60">
        <v>430</v>
      </c>
      <c r="F64" s="82">
        <f t="shared" si="15"/>
        <v>387</v>
      </c>
      <c r="G64" s="58" t="s">
        <v>15</v>
      </c>
      <c r="H64" s="83">
        <f t="shared" si="16"/>
        <v>365.5</v>
      </c>
      <c r="I64" s="58" t="s">
        <v>12</v>
      </c>
      <c r="J64" s="65">
        <f>E64*0.8</f>
        <v>344</v>
      </c>
      <c r="K64" s="59" t="s">
        <v>597</v>
      </c>
    </row>
    <row r="65" spans="1:13" ht="21" customHeight="1" x14ac:dyDescent="0.35">
      <c r="A65" s="42">
        <v>50</v>
      </c>
      <c r="B65" s="66" t="s">
        <v>179</v>
      </c>
      <c r="C65" s="72" t="s">
        <v>238</v>
      </c>
      <c r="D65" s="9" t="s">
        <v>2</v>
      </c>
      <c r="E65" s="60">
        <v>440</v>
      </c>
      <c r="F65" s="82">
        <f t="shared" si="15"/>
        <v>396</v>
      </c>
      <c r="G65" s="58" t="s">
        <v>15</v>
      </c>
      <c r="H65" s="83">
        <f t="shared" si="16"/>
        <v>374</v>
      </c>
      <c r="I65" s="58" t="s">
        <v>12</v>
      </c>
      <c r="J65" s="65">
        <f>E65*0.8</f>
        <v>352</v>
      </c>
      <c r="K65" s="59" t="s">
        <v>597</v>
      </c>
    </row>
    <row r="66" spans="1:13" ht="21" customHeight="1" x14ac:dyDescent="0.35">
      <c r="A66" s="42">
        <v>50</v>
      </c>
      <c r="B66" s="66" t="s">
        <v>180</v>
      </c>
      <c r="C66" s="106" t="s">
        <v>181</v>
      </c>
      <c r="D66" s="9" t="s">
        <v>2</v>
      </c>
      <c r="E66" s="60">
        <v>285</v>
      </c>
      <c r="F66" s="82">
        <f t="shared" si="15"/>
        <v>256.5</v>
      </c>
      <c r="G66" s="58" t="s">
        <v>6</v>
      </c>
      <c r="H66" s="83">
        <f t="shared" si="16"/>
        <v>242.25</v>
      </c>
      <c r="I66" s="58" t="s">
        <v>9</v>
      </c>
      <c r="J66" s="65">
        <f>E66*0.8</f>
        <v>228</v>
      </c>
      <c r="K66" s="59" t="s">
        <v>596</v>
      </c>
    </row>
    <row r="67" spans="1:13" ht="21" customHeight="1" x14ac:dyDescent="0.35">
      <c r="A67" s="42">
        <v>55</v>
      </c>
      <c r="B67" s="66" t="s">
        <v>183</v>
      </c>
      <c r="C67" s="123" t="s">
        <v>237</v>
      </c>
      <c r="D67" s="9" t="s">
        <v>2</v>
      </c>
      <c r="E67" s="60">
        <v>595</v>
      </c>
      <c r="F67" s="82">
        <f t="shared" si="15"/>
        <v>535.5</v>
      </c>
      <c r="G67" s="58" t="s">
        <v>6</v>
      </c>
      <c r="H67" s="83">
        <f t="shared" si="16"/>
        <v>505.75</v>
      </c>
      <c r="I67" s="58" t="s">
        <v>9</v>
      </c>
      <c r="J67" s="65">
        <f>E67*0.8</f>
        <v>476</v>
      </c>
      <c r="K67" s="59" t="s">
        <v>596</v>
      </c>
    </row>
    <row r="68" spans="1:13" ht="21" customHeight="1" x14ac:dyDescent="0.35">
      <c r="A68" s="42">
        <v>60</v>
      </c>
      <c r="B68" s="66" t="s">
        <v>83</v>
      </c>
      <c r="C68" s="68" t="s">
        <v>236</v>
      </c>
      <c r="D68" s="9" t="s">
        <v>2</v>
      </c>
      <c r="E68" s="60">
        <v>1190</v>
      </c>
      <c r="F68" s="57">
        <f t="shared" si="15"/>
        <v>1071</v>
      </c>
      <c r="G68" s="58" t="s">
        <v>14</v>
      </c>
      <c r="H68" s="57">
        <f t="shared" si="16"/>
        <v>1011.5</v>
      </c>
      <c r="I68" s="58" t="s">
        <v>12</v>
      </c>
      <c r="J68" s="65">
        <f>E68*0.75</f>
        <v>892.5</v>
      </c>
      <c r="K68" s="59" t="s">
        <v>13</v>
      </c>
    </row>
    <row r="69" spans="1:13" ht="21" customHeight="1" x14ac:dyDescent="0.35">
      <c r="A69" s="42">
        <v>60</v>
      </c>
      <c r="B69" s="66" t="s">
        <v>84</v>
      </c>
      <c r="C69" s="68" t="s">
        <v>235</v>
      </c>
      <c r="D69" s="9" t="s">
        <v>2</v>
      </c>
      <c r="E69" s="60">
        <v>1390</v>
      </c>
      <c r="F69" s="57">
        <f t="shared" si="15"/>
        <v>1251</v>
      </c>
      <c r="G69" s="58" t="s">
        <v>14</v>
      </c>
      <c r="H69" s="57">
        <f t="shared" si="16"/>
        <v>1181.5</v>
      </c>
      <c r="I69" s="58" t="s">
        <v>12</v>
      </c>
      <c r="J69" s="65">
        <f>E69*0.75</f>
        <v>1042.5</v>
      </c>
      <c r="K69" s="59" t="s">
        <v>13</v>
      </c>
    </row>
    <row r="70" spans="1:13" ht="21" hidden="1" customHeight="1" x14ac:dyDescent="0.35">
      <c r="C70" s="29" t="s">
        <v>72</v>
      </c>
      <c r="D70" s="9" t="s">
        <v>2</v>
      </c>
      <c r="E70" s="47">
        <v>0</v>
      </c>
      <c r="F70" s="44">
        <f t="shared" ref="F70:F72" si="17">E70*0.95</f>
        <v>0</v>
      </c>
      <c r="G70" s="45" t="s">
        <v>14</v>
      </c>
      <c r="H70" s="44">
        <f t="shared" ref="H70:H72" si="18">E70*0.9</f>
        <v>0</v>
      </c>
      <c r="I70" s="45" t="s">
        <v>12</v>
      </c>
      <c r="J70" s="48" t="s">
        <v>11</v>
      </c>
      <c r="K70" s="46" t="s">
        <v>11</v>
      </c>
    </row>
    <row r="71" spans="1:13" ht="21" hidden="1" customHeight="1" x14ac:dyDescent="0.35">
      <c r="C71" s="29" t="s">
        <v>72</v>
      </c>
      <c r="D71" s="9" t="s">
        <v>2</v>
      </c>
      <c r="E71" s="47">
        <v>0</v>
      </c>
      <c r="F71" s="44">
        <f t="shared" ref="F71" si="19">E71*0.95</f>
        <v>0</v>
      </c>
      <c r="G71" s="45" t="s">
        <v>14</v>
      </c>
      <c r="H71" s="44">
        <f t="shared" ref="H71" si="20">E71*0.9</f>
        <v>0</v>
      </c>
      <c r="I71" s="45" t="s">
        <v>12</v>
      </c>
      <c r="J71" s="48" t="s">
        <v>11</v>
      </c>
      <c r="K71" s="46" t="s">
        <v>11</v>
      </c>
    </row>
    <row r="72" spans="1:13" ht="21" hidden="1" customHeight="1" x14ac:dyDescent="0.35">
      <c r="C72" s="29" t="s">
        <v>73</v>
      </c>
      <c r="D72" s="9" t="s">
        <v>2</v>
      </c>
      <c r="E72" s="47"/>
      <c r="F72" s="44">
        <f t="shared" si="17"/>
        <v>0</v>
      </c>
      <c r="G72" s="45" t="s">
        <v>48</v>
      </c>
      <c r="H72" s="44">
        <f t="shared" si="18"/>
        <v>0</v>
      </c>
      <c r="I72" s="45" t="s">
        <v>9</v>
      </c>
      <c r="J72" s="48" t="s">
        <v>11</v>
      </c>
      <c r="K72" s="46" t="s">
        <v>11</v>
      </c>
    </row>
    <row r="73" spans="1:13" ht="21" customHeight="1" x14ac:dyDescent="0.35">
      <c r="A73" s="42">
        <v>70</v>
      </c>
      <c r="B73" s="66" t="s">
        <v>85</v>
      </c>
      <c r="C73" s="68" t="s">
        <v>234</v>
      </c>
      <c r="D73" s="9" t="s">
        <v>2</v>
      </c>
      <c r="E73" s="47">
        <v>90</v>
      </c>
      <c r="F73" s="44">
        <f>E73*0.9</f>
        <v>81</v>
      </c>
      <c r="G73" s="45" t="s">
        <v>15</v>
      </c>
      <c r="H73" s="44">
        <f>E73*0.8</f>
        <v>72</v>
      </c>
      <c r="I73" s="45" t="s">
        <v>12</v>
      </c>
      <c r="J73" s="48">
        <f>E73*0.7</f>
        <v>62.999999999999993</v>
      </c>
      <c r="K73" s="46" t="s">
        <v>13</v>
      </c>
    </row>
    <row r="74" spans="1:13" ht="21" customHeight="1" x14ac:dyDescent="0.35">
      <c r="A74" s="42">
        <v>80</v>
      </c>
      <c r="B74" s="66" t="s">
        <v>86</v>
      </c>
      <c r="C74" s="68" t="s">
        <v>233</v>
      </c>
      <c r="D74" s="9" t="s">
        <v>2</v>
      </c>
      <c r="E74" s="47">
        <v>120</v>
      </c>
      <c r="F74" s="44">
        <f>E74*0.9</f>
        <v>108</v>
      </c>
      <c r="G74" s="45" t="s">
        <v>15</v>
      </c>
      <c r="H74" s="44">
        <f>E74*0.8</f>
        <v>96</v>
      </c>
      <c r="I74" s="45" t="s">
        <v>12</v>
      </c>
      <c r="J74" s="48">
        <f>E74*0.7</f>
        <v>84</v>
      </c>
      <c r="K74" s="46" t="s">
        <v>13</v>
      </c>
    </row>
    <row r="75" spans="1:13" ht="5.25" customHeight="1" x14ac:dyDescent="0.3">
      <c r="C75" s="285"/>
      <c r="D75" s="286"/>
      <c r="E75" s="286"/>
      <c r="F75" s="286"/>
      <c r="G75" s="286"/>
      <c r="H75" s="286"/>
      <c r="I75" s="286"/>
      <c r="J75" s="286"/>
      <c r="K75" s="287"/>
    </row>
    <row r="76" spans="1:13" ht="19.95" customHeight="1" x14ac:dyDescent="0.35">
      <c r="A76" s="42">
        <v>30</v>
      </c>
      <c r="B76" s="66" t="s">
        <v>100</v>
      </c>
      <c r="C76" s="68" t="s">
        <v>232</v>
      </c>
      <c r="D76" s="9" t="s">
        <v>2</v>
      </c>
      <c r="E76" s="60">
        <v>2150</v>
      </c>
      <c r="F76" s="44">
        <f>E76*0.95</f>
        <v>2042.5</v>
      </c>
      <c r="G76" s="45" t="s">
        <v>15</v>
      </c>
      <c r="H76" s="44">
        <f>E76*0.9</f>
        <v>1935</v>
      </c>
      <c r="I76" s="45" t="s">
        <v>12</v>
      </c>
      <c r="J76" s="48">
        <f>E76*0.85</f>
        <v>1827.5</v>
      </c>
      <c r="K76" s="46" t="s">
        <v>13</v>
      </c>
    </row>
    <row r="77" spans="1:13" ht="19.95" customHeight="1" x14ac:dyDescent="0.35">
      <c r="A77" s="42">
        <v>40</v>
      </c>
      <c r="B77" s="66" t="s">
        <v>167</v>
      </c>
      <c r="C77" s="127" t="s">
        <v>231</v>
      </c>
      <c r="D77" s="9" t="s">
        <v>2</v>
      </c>
      <c r="E77" s="60">
        <v>1200</v>
      </c>
      <c r="F77" s="44">
        <f>E77*0.9</f>
        <v>1080</v>
      </c>
      <c r="G77" s="45" t="s">
        <v>6</v>
      </c>
      <c r="H77" s="44">
        <f>E77*0.85</f>
        <v>1020</v>
      </c>
      <c r="I77" s="45" t="s">
        <v>9</v>
      </c>
      <c r="J77" s="48">
        <f>E77*0.8</f>
        <v>960</v>
      </c>
      <c r="K77" s="46" t="s">
        <v>7</v>
      </c>
    </row>
    <row r="78" spans="1:13" ht="19.95" customHeight="1" x14ac:dyDescent="0.35">
      <c r="A78" s="42">
        <v>40</v>
      </c>
      <c r="B78" s="66" t="s">
        <v>168</v>
      </c>
      <c r="C78" s="128" t="s">
        <v>566</v>
      </c>
      <c r="D78" s="9" t="s">
        <v>2</v>
      </c>
      <c r="E78" s="60">
        <v>2400</v>
      </c>
      <c r="F78" s="57">
        <f>E78*0.9</f>
        <v>2160</v>
      </c>
      <c r="G78" s="58" t="s">
        <v>6</v>
      </c>
      <c r="H78" s="57">
        <f>E78*0.85</f>
        <v>2040</v>
      </c>
      <c r="I78" s="58" t="s">
        <v>9</v>
      </c>
      <c r="J78" s="65">
        <f>E78*0.8</f>
        <v>1920</v>
      </c>
      <c r="K78" s="59" t="s">
        <v>7</v>
      </c>
    </row>
    <row r="79" spans="1:13" ht="19.95" customHeight="1" x14ac:dyDescent="0.35">
      <c r="A79" s="42">
        <v>40</v>
      </c>
      <c r="B79" s="66" t="s">
        <v>564</v>
      </c>
      <c r="C79" s="256" t="s">
        <v>592</v>
      </c>
      <c r="D79" s="9" t="s">
        <v>2</v>
      </c>
      <c r="E79" s="60">
        <f>E78</f>
        <v>2400</v>
      </c>
      <c r="F79" s="57">
        <f>E79*0.9</f>
        <v>2160</v>
      </c>
      <c r="G79" s="58" t="s">
        <v>6</v>
      </c>
      <c r="H79" s="57">
        <f t="shared" ref="H79:H80" si="21">E79*0.85</f>
        <v>2040</v>
      </c>
      <c r="I79" s="58" t="s">
        <v>9</v>
      </c>
      <c r="J79" s="65">
        <f t="shared" ref="J79:J80" si="22">E79*0.8</f>
        <v>1920</v>
      </c>
      <c r="K79" s="59" t="s">
        <v>7</v>
      </c>
    </row>
    <row r="80" spans="1:13" ht="19.95" customHeight="1" x14ac:dyDescent="0.35">
      <c r="A80" s="42">
        <v>40</v>
      </c>
      <c r="B80" s="254" t="s">
        <v>565</v>
      </c>
      <c r="C80" s="255" t="s">
        <v>590</v>
      </c>
      <c r="D80" s="9" t="s">
        <v>2</v>
      </c>
      <c r="E80" s="60">
        <f>E78</f>
        <v>2400</v>
      </c>
      <c r="F80" s="57">
        <f>E80*0.9</f>
        <v>2160</v>
      </c>
      <c r="G80" s="58" t="s">
        <v>6</v>
      </c>
      <c r="H80" s="57">
        <f t="shared" si="21"/>
        <v>2040</v>
      </c>
      <c r="I80" s="58" t="s">
        <v>9</v>
      </c>
      <c r="J80" s="65">
        <f t="shared" si="22"/>
        <v>1920</v>
      </c>
      <c r="K80" s="59" t="s">
        <v>7</v>
      </c>
      <c r="M80" s="134"/>
    </row>
    <row r="81" spans="1:13" ht="19.95" customHeight="1" x14ac:dyDescent="0.35">
      <c r="A81" s="42" t="s">
        <v>74</v>
      </c>
      <c r="B81" s="66" t="s">
        <v>567</v>
      </c>
      <c r="C81" s="257" t="s">
        <v>591</v>
      </c>
      <c r="D81" s="9" t="s">
        <v>2</v>
      </c>
      <c r="E81" s="47">
        <f>(E82+E26)*4</f>
        <v>398</v>
      </c>
      <c r="F81" s="44">
        <f t="shared" ref="F81:F88" si="23">E81*0.9</f>
        <v>358.2</v>
      </c>
      <c r="G81" s="45" t="s">
        <v>25</v>
      </c>
      <c r="H81" s="51">
        <f t="shared" ref="H81:H88" si="24">E81*0.85</f>
        <v>338.3</v>
      </c>
      <c r="I81" s="52" t="s">
        <v>26</v>
      </c>
      <c r="J81" s="55">
        <f t="shared" ref="J81:J88" si="25">E81*0.8</f>
        <v>318.40000000000003</v>
      </c>
      <c r="K81" s="46" t="s">
        <v>78</v>
      </c>
    </row>
    <row r="82" spans="1:13" ht="19.95" customHeight="1" x14ac:dyDescent="0.35">
      <c r="A82" s="42" t="s">
        <v>77</v>
      </c>
      <c r="B82" s="66" t="s">
        <v>113</v>
      </c>
      <c r="C82" s="140" t="s">
        <v>593</v>
      </c>
      <c r="D82" s="14" t="s">
        <v>2</v>
      </c>
      <c r="E82" s="107">
        <v>86</v>
      </c>
      <c r="F82" s="44">
        <f t="shared" si="23"/>
        <v>77.400000000000006</v>
      </c>
      <c r="G82" s="45" t="s">
        <v>7</v>
      </c>
      <c r="H82" s="55">
        <f t="shared" si="24"/>
        <v>73.099999999999994</v>
      </c>
      <c r="I82" s="45" t="s">
        <v>8</v>
      </c>
      <c r="J82" s="55">
        <f t="shared" si="25"/>
        <v>68.8</v>
      </c>
      <c r="K82" s="46" t="s">
        <v>10</v>
      </c>
    </row>
    <row r="83" spans="1:13" ht="19.95" customHeight="1" x14ac:dyDescent="0.35">
      <c r="A83" s="42">
        <v>44</v>
      </c>
      <c r="B83" s="66" t="s">
        <v>114</v>
      </c>
      <c r="C83" s="126" t="s">
        <v>229</v>
      </c>
      <c r="D83" s="9" t="s">
        <v>2</v>
      </c>
      <c r="E83" s="47">
        <v>15</v>
      </c>
      <c r="F83" s="48">
        <f t="shared" si="23"/>
        <v>13.5</v>
      </c>
      <c r="G83" s="45" t="s">
        <v>7</v>
      </c>
      <c r="H83" s="67">
        <f t="shared" si="24"/>
        <v>12.75</v>
      </c>
      <c r="I83" s="45" t="s">
        <v>8</v>
      </c>
      <c r="J83" s="55">
        <f t="shared" si="25"/>
        <v>12</v>
      </c>
      <c r="K83" s="46" t="s">
        <v>10</v>
      </c>
    </row>
    <row r="84" spans="1:13" ht="19.95" customHeight="1" x14ac:dyDescent="0.35">
      <c r="A84" s="42">
        <v>100</v>
      </c>
      <c r="B84" s="66" t="s">
        <v>101</v>
      </c>
      <c r="C84" s="126" t="s">
        <v>230</v>
      </c>
      <c r="D84" s="9" t="s">
        <v>20</v>
      </c>
      <c r="E84" s="60">
        <v>1.9</v>
      </c>
      <c r="F84" s="64">
        <f t="shared" si="23"/>
        <v>1.71</v>
      </c>
      <c r="G84" s="58" t="s">
        <v>7</v>
      </c>
      <c r="H84" s="85">
        <f t="shared" si="24"/>
        <v>1.615</v>
      </c>
      <c r="I84" s="58" t="s">
        <v>8</v>
      </c>
      <c r="J84" s="85">
        <f t="shared" si="25"/>
        <v>1.52</v>
      </c>
      <c r="K84" s="59" t="s">
        <v>10</v>
      </c>
    </row>
    <row r="85" spans="1:13" ht="19.95" customHeight="1" x14ac:dyDescent="0.35">
      <c r="A85" s="42">
        <v>60</v>
      </c>
      <c r="B85" s="66" t="s">
        <v>102</v>
      </c>
      <c r="C85" s="68" t="s">
        <v>228</v>
      </c>
      <c r="D85" s="14" t="s">
        <v>2</v>
      </c>
      <c r="E85" s="81">
        <v>520</v>
      </c>
      <c r="F85" s="65">
        <f t="shared" si="23"/>
        <v>468</v>
      </c>
      <c r="G85" s="58" t="s">
        <v>15</v>
      </c>
      <c r="H85" s="64">
        <f t="shared" si="24"/>
        <v>442</v>
      </c>
      <c r="I85" s="58" t="s">
        <v>12</v>
      </c>
      <c r="J85" s="65">
        <f t="shared" si="25"/>
        <v>416</v>
      </c>
      <c r="K85" s="59" t="s">
        <v>597</v>
      </c>
    </row>
    <row r="86" spans="1:13" ht="19.95" customHeight="1" x14ac:dyDescent="0.35">
      <c r="A86" s="42">
        <v>70</v>
      </c>
      <c r="B86" s="66" t="s">
        <v>176</v>
      </c>
      <c r="C86" s="125" t="s">
        <v>227</v>
      </c>
      <c r="D86" s="9" t="s">
        <v>20</v>
      </c>
      <c r="E86" s="81">
        <v>10.199999999999999</v>
      </c>
      <c r="F86" s="64">
        <f t="shared" si="23"/>
        <v>9.18</v>
      </c>
      <c r="G86" s="58" t="s">
        <v>15</v>
      </c>
      <c r="H86" s="64">
        <f t="shared" si="24"/>
        <v>8.67</v>
      </c>
      <c r="I86" s="58" t="s">
        <v>12</v>
      </c>
      <c r="J86" s="64">
        <f t="shared" si="25"/>
        <v>8.16</v>
      </c>
      <c r="K86" s="59" t="s">
        <v>597</v>
      </c>
    </row>
    <row r="87" spans="1:13" ht="19.95" customHeight="1" x14ac:dyDescent="0.35">
      <c r="A87" s="42">
        <v>50</v>
      </c>
      <c r="B87" s="66" t="s">
        <v>177</v>
      </c>
      <c r="C87" s="72" t="s">
        <v>226</v>
      </c>
      <c r="D87" s="9" t="s">
        <v>20</v>
      </c>
      <c r="E87" s="81">
        <v>14.6</v>
      </c>
      <c r="F87" s="65">
        <f t="shared" si="23"/>
        <v>13.14</v>
      </c>
      <c r="G87" s="58" t="s">
        <v>15</v>
      </c>
      <c r="H87" s="64">
        <f t="shared" si="24"/>
        <v>12.41</v>
      </c>
      <c r="I87" s="58" t="s">
        <v>12</v>
      </c>
      <c r="J87" s="64">
        <f t="shared" si="25"/>
        <v>11.68</v>
      </c>
      <c r="K87" s="59" t="s">
        <v>597</v>
      </c>
    </row>
    <row r="88" spans="1:13" ht="19.95" hidden="1" customHeight="1" x14ac:dyDescent="0.35">
      <c r="A88" s="42">
        <v>40</v>
      </c>
      <c r="B88" s="66" t="s">
        <v>572</v>
      </c>
      <c r="C88" s="68" t="s">
        <v>225</v>
      </c>
      <c r="D88" s="9" t="s">
        <v>20</v>
      </c>
      <c r="E88" s="47">
        <v>1.7</v>
      </c>
      <c r="F88" s="49">
        <f t="shared" si="23"/>
        <v>1.53</v>
      </c>
      <c r="G88" s="45" t="s">
        <v>7</v>
      </c>
      <c r="H88" s="49">
        <f t="shared" si="24"/>
        <v>1.4449999999999998</v>
      </c>
      <c r="I88" s="45" t="s">
        <v>8</v>
      </c>
      <c r="J88" s="49">
        <f t="shared" si="25"/>
        <v>1.36</v>
      </c>
      <c r="K88" s="46" t="s">
        <v>10</v>
      </c>
    </row>
    <row r="89" spans="1:13" ht="19.95" customHeight="1" x14ac:dyDescent="0.35">
      <c r="A89" s="42">
        <v>40</v>
      </c>
      <c r="B89" s="66" t="s">
        <v>103</v>
      </c>
      <c r="C89" s="68" t="s">
        <v>224</v>
      </c>
      <c r="D89" s="9" t="s">
        <v>20</v>
      </c>
      <c r="E89" s="60">
        <v>1.7</v>
      </c>
      <c r="F89" s="64">
        <f t="shared" ref="F89:F93" si="26">E89*0.9</f>
        <v>1.53</v>
      </c>
      <c r="G89" s="58" t="s">
        <v>7</v>
      </c>
      <c r="H89" s="64">
        <f t="shared" ref="H89:H93" si="27">E89*0.85</f>
        <v>1.4449999999999998</v>
      </c>
      <c r="I89" s="58" t="s">
        <v>8</v>
      </c>
      <c r="J89" s="64">
        <f t="shared" ref="J89:J94" si="28">E89*0.8</f>
        <v>1.36</v>
      </c>
      <c r="K89" s="59" t="s">
        <v>10</v>
      </c>
    </row>
    <row r="90" spans="1:13" ht="19.95" customHeight="1" x14ac:dyDescent="0.35">
      <c r="A90" s="42">
        <v>40</v>
      </c>
      <c r="B90" s="66" t="s">
        <v>104</v>
      </c>
      <c r="C90" s="68" t="s">
        <v>223</v>
      </c>
      <c r="D90" s="9" t="s">
        <v>20</v>
      </c>
      <c r="E90" s="47">
        <v>1.76</v>
      </c>
      <c r="F90" s="49">
        <f t="shared" si="26"/>
        <v>1.5840000000000001</v>
      </c>
      <c r="G90" s="45" t="s">
        <v>7</v>
      </c>
      <c r="H90" s="49">
        <f t="shared" si="27"/>
        <v>1.496</v>
      </c>
      <c r="I90" s="45" t="s">
        <v>8</v>
      </c>
      <c r="J90" s="49">
        <f t="shared" si="28"/>
        <v>1.4080000000000001</v>
      </c>
      <c r="K90" s="46" t="s">
        <v>10</v>
      </c>
    </row>
    <row r="91" spans="1:13" ht="19.95" hidden="1" customHeight="1" x14ac:dyDescent="0.35">
      <c r="A91" s="172"/>
      <c r="B91" s="173" t="s">
        <v>458</v>
      </c>
      <c r="C91" s="174" t="s">
        <v>66</v>
      </c>
      <c r="D91" s="175" t="s">
        <v>3</v>
      </c>
      <c r="E91" s="176">
        <v>0</v>
      </c>
      <c r="F91" s="177">
        <f t="shared" si="26"/>
        <v>0</v>
      </c>
      <c r="G91" s="178" t="s">
        <v>7</v>
      </c>
      <c r="H91" s="177">
        <f t="shared" si="27"/>
        <v>0</v>
      </c>
      <c r="I91" s="178" t="s">
        <v>8</v>
      </c>
      <c r="J91" s="177">
        <f t="shared" si="28"/>
        <v>0</v>
      </c>
      <c r="K91" s="179" t="s">
        <v>10</v>
      </c>
    </row>
    <row r="92" spans="1:13" ht="19.95" hidden="1" customHeight="1" x14ac:dyDescent="0.35">
      <c r="A92" s="172"/>
      <c r="B92" s="173" t="s">
        <v>459</v>
      </c>
      <c r="C92" s="174" t="s">
        <v>67</v>
      </c>
      <c r="D92" s="175" t="s">
        <v>3</v>
      </c>
      <c r="E92" s="176">
        <v>0</v>
      </c>
      <c r="F92" s="177">
        <f t="shared" si="26"/>
        <v>0</v>
      </c>
      <c r="G92" s="178" t="s">
        <v>7</v>
      </c>
      <c r="H92" s="177">
        <f t="shared" si="27"/>
        <v>0</v>
      </c>
      <c r="I92" s="178" t="s">
        <v>8</v>
      </c>
      <c r="J92" s="177">
        <f t="shared" si="28"/>
        <v>0</v>
      </c>
      <c r="K92" s="179" t="s">
        <v>10</v>
      </c>
    </row>
    <row r="93" spans="1:13" ht="19.95" customHeight="1" x14ac:dyDescent="0.35">
      <c r="A93" s="42">
        <v>40</v>
      </c>
      <c r="B93" s="66" t="s">
        <v>105</v>
      </c>
      <c r="C93" s="68" t="s">
        <v>222</v>
      </c>
      <c r="D93" s="9" t="s">
        <v>3</v>
      </c>
      <c r="E93" s="53">
        <v>2.2799999999999998</v>
      </c>
      <c r="F93" s="49">
        <f t="shared" si="26"/>
        <v>2.052</v>
      </c>
      <c r="G93" s="45" t="s">
        <v>7</v>
      </c>
      <c r="H93" s="49">
        <f t="shared" si="27"/>
        <v>1.9379999999999997</v>
      </c>
      <c r="I93" s="45" t="s">
        <v>8</v>
      </c>
      <c r="J93" s="49">
        <f t="shared" si="28"/>
        <v>1.8239999999999998</v>
      </c>
      <c r="K93" s="46" t="s">
        <v>10</v>
      </c>
    </row>
    <row r="94" spans="1:13" ht="19.95" hidden="1" customHeight="1" x14ac:dyDescent="0.35">
      <c r="C94" s="33" t="s">
        <v>68</v>
      </c>
      <c r="D94" s="9" t="s">
        <v>3</v>
      </c>
      <c r="E94" s="53">
        <v>0</v>
      </c>
      <c r="F94" s="49">
        <f>E94*0.9</f>
        <v>0</v>
      </c>
      <c r="G94" s="45" t="s">
        <v>7</v>
      </c>
      <c r="H94" s="49">
        <f>E94*0.85</f>
        <v>0</v>
      </c>
      <c r="I94" s="45" t="s">
        <v>8</v>
      </c>
      <c r="J94" s="49">
        <f t="shared" si="28"/>
        <v>0</v>
      </c>
      <c r="K94" s="46" t="s">
        <v>10</v>
      </c>
    </row>
    <row r="95" spans="1:13" ht="19.95" customHeight="1" x14ac:dyDescent="0.35">
      <c r="A95" s="42">
        <v>40</v>
      </c>
      <c r="B95" s="66" t="s">
        <v>200</v>
      </c>
      <c r="C95" s="68" t="s">
        <v>221</v>
      </c>
      <c r="D95" s="9" t="s">
        <v>20</v>
      </c>
      <c r="E95" s="86">
        <v>1.05</v>
      </c>
      <c r="F95" s="64">
        <f t="shared" ref="F95:F97" si="29">E95*0.9</f>
        <v>0.94500000000000006</v>
      </c>
      <c r="G95" s="58" t="s">
        <v>7</v>
      </c>
      <c r="H95" s="64">
        <f t="shared" ref="H95:H97" si="30">E95*0.85</f>
        <v>0.89249999999999996</v>
      </c>
      <c r="I95" s="58" t="s">
        <v>8</v>
      </c>
      <c r="J95" s="64">
        <f>E95*0.83</f>
        <v>0.87149999999999994</v>
      </c>
      <c r="K95" s="59" t="s">
        <v>10</v>
      </c>
    </row>
    <row r="96" spans="1:13" ht="19.95" customHeight="1" x14ac:dyDescent="0.35">
      <c r="A96" s="42">
        <v>50</v>
      </c>
      <c r="B96" s="66" t="s">
        <v>108</v>
      </c>
      <c r="C96" s="68" t="s">
        <v>220</v>
      </c>
      <c r="D96" s="9" t="s">
        <v>3</v>
      </c>
      <c r="E96" s="47">
        <v>2</v>
      </c>
      <c r="F96" s="49">
        <f t="shared" si="29"/>
        <v>1.8</v>
      </c>
      <c r="G96" s="45" t="s">
        <v>7</v>
      </c>
      <c r="H96" s="49">
        <f t="shared" si="30"/>
        <v>1.7</v>
      </c>
      <c r="I96" s="45" t="s">
        <v>8</v>
      </c>
      <c r="J96" s="49">
        <f t="shared" ref="J96" si="31">E96*0.8</f>
        <v>1.6</v>
      </c>
      <c r="K96" s="46" t="s">
        <v>10</v>
      </c>
      <c r="M96" s="232"/>
    </row>
    <row r="97" spans="1:21" ht="19.95" customHeight="1" x14ac:dyDescent="0.35">
      <c r="A97" s="42">
        <v>40</v>
      </c>
      <c r="B97" s="66" t="s">
        <v>150</v>
      </c>
      <c r="C97" s="68" t="s">
        <v>219</v>
      </c>
      <c r="D97" s="9" t="s">
        <v>3</v>
      </c>
      <c r="E97" s="60">
        <v>2.1</v>
      </c>
      <c r="F97" s="64">
        <f t="shared" si="29"/>
        <v>1.8900000000000001</v>
      </c>
      <c r="G97" s="58" t="s">
        <v>7</v>
      </c>
      <c r="H97" s="64">
        <f t="shared" si="30"/>
        <v>1.7849999999999999</v>
      </c>
      <c r="I97" s="58" t="s">
        <v>8</v>
      </c>
      <c r="J97" s="64">
        <f>E97*0.83</f>
        <v>1.7429999999999999</v>
      </c>
      <c r="K97" s="59" t="s">
        <v>10</v>
      </c>
    </row>
    <row r="98" spans="1:21" ht="19.95" customHeight="1" x14ac:dyDescent="0.35">
      <c r="A98" s="42">
        <v>41</v>
      </c>
      <c r="B98" s="66" t="s">
        <v>151</v>
      </c>
      <c r="C98" s="68" t="s">
        <v>218</v>
      </c>
      <c r="D98" s="9" t="s">
        <v>3</v>
      </c>
      <c r="E98" s="60">
        <v>2.1</v>
      </c>
      <c r="F98" s="64">
        <f t="shared" ref="F98" si="32">E98*0.9</f>
        <v>1.8900000000000001</v>
      </c>
      <c r="G98" s="58" t="s">
        <v>7</v>
      </c>
      <c r="H98" s="64">
        <f t="shared" ref="H98" si="33">E98*0.85</f>
        <v>1.7849999999999999</v>
      </c>
      <c r="I98" s="58" t="s">
        <v>8</v>
      </c>
      <c r="J98" s="64">
        <f>E98*0.83</f>
        <v>1.7429999999999999</v>
      </c>
      <c r="K98" s="59" t="s">
        <v>10</v>
      </c>
      <c r="M98" s="253"/>
      <c r="N98" s="134"/>
    </row>
    <row r="99" spans="1:21" ht="19.8" customHeight="1" x14ac:dyDescent="0.35">
      <c r="A99" s="42">
        <v>40</v>
      </c>
      <c r="B99" s="66" t="s">
        <v>109</v>
      </c>
      <c r="C99" s="242" t="s">
        <v>152</v>
      </c>
      <c r="D99" s="9" t="s">
        <v>3</v>
      </c>
      <c r="E99" s="47">
        <v>4.9000000000000004</v>
      </c>
      <c r="F99" s="243">
        <f>E99*0.9</f>
        <v>4.41</v>
      </c>
      <c r="G99" s="244" t="s">
        <v>7</v>
      </c>
      <c r="H99" s="243">
        <f>E99*0.85</f>
        <v>4.165</v>
      </c>
      <c r="I99" s="244" t="s">
        <v>8</v>
      </c>
      <c r="J99" s="243">
        <f>E99*0.8</f>
        <v>3.9200000000000004</v>
      </c>
      <c r="K99" s="219" t="s">
        <v>10</v>
      </c>
      <c r="N99" s="225"/>
      <c r="O99" s="226"/>
      <c r="P99" s="233"/>
      <c r="Q99" s="226"/>
      <c r="R99" s="237"/>
      <c r="S99" s="216"/>
      <c r="T99" s="237"/>
      <c r="U99" s="134"/>
    </row>
    <row r="100" spans="1:21" ht="19.8" customHeight="1" x14ac:dyDescent="0.35">
      <c r="B100" s="66" t="s">
        <v>271</v>
      </c>
      <c r="C100" s="140" t="s">
        <v>272</v>
      </c>
      <c r="D100" s="245" t="s">
        <v>2</v>
      </c>
      <c r="E100" s="47">
        <v>22</v>
      </c>
      <c r="F100" s="243">
        <f>E100*0.9</f>
        <v>19.8</v>
      </c>
      <c r="G100" s="246" t="s">
        <v>7</v>
      </c>
      <c r="H100" s="243">
        <f t="shared" ref="H100:H103" si="34">E100*0.85</f>
        <v>18.7</v>
      </c>
      <c r="I100" s="246" t="s">
        <v>8</v>
      </c>
      <c r="J100" s="243">
        <f t="shared" ref="J100:J103" si="35">E100*0.8</f>
        <v>17.600000000000001</v>
      </c>
      <c r="K100" s="218" t="s">
        <v>10</v>
      </c>
      <c r="M100" s="224"/>
      <c r="N100" s="227"/>
      <c r="O100" s="216"/>
      <c r="P100" s="234"/>
      <c r="Q100" s="216"/>
      <c r="R100" s="237"/>
      <c r="S100" s="216"/>
      <c r="T100" s="237"/>
      <c r="U100" s="134"/>
    </row>
    <row r="101" spans="1:21" ht="19.8" customHeight="1" x14ac:dyDescent="0.35">
      <c r="B101" s="66" t="s">
        <v>580</v>
      </c>
      <c r="C101" s="140" t="s">
        <v>582</v>
      </c>
      <c r="D101" s="245" t="s">
        <v>2</v>
      </c>
      <c r="E101" s="47">
        <v>40</v>
      </c>
      <c r="F101" s="243">
        <f>E101*0.9</f>
        <v>36</v>
      </c>
      <c r="G101" s="246" t="s">
        <v>7</v>
      </c>
      <c r="H101" s="243">
        <f t="shared" si="34"/>
        <v>34</v>
      </c>
      <c r="I101" s="246" t="s">
        <v>8</v>
      </c>
      <c r="J101" s="243">
        <f t="shared" si="35"/>
        <v>32</v>
      </c>
      <c r="K101" s="217" t="s">
        <v>10</v>
      </c>
      <c r="M101" s="224"/>
      <c r="N101" s="228"/>
      <c r="O101" s="226"/>
      <c r="P101" s="235"/>
      <c r="Q101" s="226"/>
      <c r="R101" s="237"/>
      <c r="S101" s="216"/>
      <c r="T101" s="237"/>
      <c r="U101" s="134"/>
    </row>
    <row r="102" spans="1:21" ht="19.8" customHeight="1" x14ac:dyDescent="0.35">
      <c r="B102" s="66" t="s">
        <v>581</v>
      </c>
      <c r="C102" s="140" t="s">
        <v>584</v>
      </c>
      <c r="D102" s="245" t="s">
        <v>2</v>
      </c>
      <c r="E102" s="47">
        <v>45</v>
      </c>
      <c r="F102" s="243">
        <f>E102*0.9</f>
        <v>40.5</v>
      </c>
      <c r="G102" s="246" t="s">
        <v>7</v>
      </c>
      <c r="H102" s="243">
        <f t="shared" si="34"/>
        <v>38.25</v>
      </c>
      <c r="I102" s="246" t="s">
        <v>10</v>
      </c>
      <c r="J102" s="243">
        <f t="shared" si="35"/>
        <v>36</v>
      </c>
      <c r="K102" s="248" t="s">
        <v>10</v>
      </c>
    </row>
    <row r="103" spans="1:21" ht="19.8" customHeight="1" x14ac:dyDescent="0.35">
      <c r="B103" s="139">
        <v>11304</v>
      </c>
      <c r="C103" s="252" t="s">
        <v>583</v>
      </c>
      <c r="D103" s="9" t="s">
        <v>2</v>
      </c>
      <c r="E103" s="221">
        <v>50</v>
      </c>
      <c r="F103" s="243">
        <f>E103*0.9</f>
        <v>45</v>
      </c>
      <c r="G103" s="9" t="s">
        <v>7</v>
      </c>
      <c r="H103" s="243">
        <f t="shared" si="34"/>
        <v>42.5</v>
      </c>
      <c r="I103" s="9" t="s">
        <v>8</v>
      </c>
      <c r="J103" s="243">
        <f t="shared" si="35"/>
        <v>40</v>
      </c>
      <c r="K103" s="247" t="s">
        <v>10</v>
      </c>
      <c r="Q103" s="134"/>
    </row>
    <row r="104" spans="1:21" ht="4.2" customHeight="1" thickBot="1" x14ac:dyDescent="0.35">
      <c r="B104" s="133"/>
      <c r="C104" s="288"/>
      <c r="D104" s="288"/>
      <c r="E104" s="288"/>
      <c r="F104" s="288"/>
      <c r="G104" s="288"/>
      <c r="H104" s="288"/>
      <c r="I104" s="288"/>
      <c r="J104" s="288"/>
      <c r="K104" s="289"/>
    </row>
    <row r="105" spans="1:21" ht="19.95" customHeight="1" thickTop="1" x14ac:dyDescent="0.35">
      <c r="B105" s="70" t="s">
        <v>588</v>
      </c>
      <c r="C105" s="135" t="s">
        <v>162</v>
      </c>
      <c r="D105" s="41" t="s">
        <v>3</v>
      </c>
      <c r="E105" s="47">
        <v>121</v>
      </c>
      <c r="F105" s="48">
        <f>E105*0.95</f>
        <v>114.94999999999999</v>
      </c>
      <c r="G105" s="45" t="s">
        <v>157</v>
      </c>
      <c r="H105" s="48">
        <f>E105*0.9</f>
        <v>108.9</v>
      </c>
      <c r="I105" s="45" t="s">
        <v>158</v>
      </c>
      <c r="J105" s="48" t="s">
        <v>11</v>
      </c>
      <c r="K105" s="52" t="s">
        <v>11</v>
      </c>
      <c r="L105" s="25"/>
    </row>
    <row r="106" spans="1:21" ht="19.95" customHeight="1" x14ac:dyDescent="0.35">
      <c r="B106" s="66" t="s">
        <v>159</v>
      </c>
      <c r="C106" s="71" t="s">
        <v>163</v>
      </c>
      <c r="D106" s="41" t="s">
        <v>3</v>
      </c>
      <c r="E106" s="47">
        <v>95</v>
      </c>
      <c r="F106" s="48">
        <f>E106*0.95</f>
        <v>90.25</v>
      </c>
      <c r="G106" s="45" t="s">
        <v>157</v>
      </c>
      <c r="H106" s="48">
        <f>E106*0.9</f>
        <v>85.5</v>
      </c>
      <c r="I106" s="45" t="s">
        <v>158</v>
      </c>
      <c r="J106" s="48" t="s">
        <v>11</v>
      </c>
      <c r="K106" s="52" t="s">
        <v>11</v>
      </c>
      <c r="L106" s="25"/>
    </row>
    <row r="107" spans="1:21" ht="19.95" customHeight="1" x14ac:dyDescent="0.35">
      <c r="B107" s="66" t="s">
        <v>160</v>
      </c>
      <c r="C107" s="72" t="s">
        <v>164</v>
      </c>
      <c r="D107" s="41" t="s">
        <v>3</v>
      </c>
      <c r="E107" s="47">
        <v>92</v>
      </c>
      <c r="F107" s="48">
        <f>E107*0.95</f>
        <v>87.399999999999991</v>
      </c>
      <c r="G107" s="45" t="s">
        <v>157</v>
      </c>
      <c r="H107" s="48">
        <f>E107*0.9</f>
        <v>82.8</v>
      </c>
      <c r="I107" s="45" t="s">
        <v>158</v>
      </c>
      <c r="J107" s="48" t="s">
        <v>11</v>
      </c>
      <c r="K107" s="46" t="s">
        <v>11</v>
      </c>
      <c r="L107" s="25"/>
    </row>
    <row r="108" spans="1:21" ht="19.95" customHeight="1" x14ac:dyDescent="0.35">
      <c r="B108" s="66" t="s">
        <v>589</v>
      </c>
      <c r="C108" s="76" t="s">
        <v>165</v>
      </c>
      <c r="D108" s="9" t="s">
        <v>3</v>
      </c>
      <c r="E108" s="47">
        <v>126</v>
      </c>
      <c r="F108" s="94">
        <f>E108*0.95</f>
        <v>119.69999999999999</v>
      </c>
      <c r="G108" s="45" t="s">
        <v>157</v>
      </c>
      <c r="H108" s="75">
        <f>E108*0.9</f>
        <v>113.4</v>
      </c>
      <c r="I108" s="45" t="s">
        <v>158</v>
      </c>
      <c r="J108" s="69" t="s">
        <v>11</v>
      </c>
      <c r="K108" s="137" t="s">
        <v>11</v>
      </c>
      <c r="L108" s="25"/>
    </row>
    <row r="109" spans="1:21" ht="19.95" customHeight="1" x14ac:dyDescent="0.35">
      <c r="B109" s="66" t="s">
        <v>161</v>
      </c>
      <c r="C109" s="77" t="s">
        <v>166</v>
      </c>
      <c r="D109" s="73" t="s">
        <v>3</v>
      </c>
      <c r="E109" s="74">
        <v>102</v>
      </c>
      <c r="F109" s="75">
        <f>E109*0.95</f>
        <v>96.899999999999991</v>
      </c>
      <c r="G109" s="110" t="s">
        <v>157</v>
      </c>
      <c r="H109" s="75">
        <f>E109*0.9</f>
        <v>91.8</v>
      </c>
      <c r="I109" s="110" t="s">
        <v>158</v>
      </c>
      <c r="J109" s="69" t="s">
        <v>11</v>
      </c>
      <c r="K109" s="52" t="s">
        <v>11</v>
      </c>
      <c r="L109" s="25"/>
    </row>
    <row r="110" spans="1:21" ht="3.75" customHeight="1" x14ac:dyDescent="0.3">
      <c r="C110" s="293"/>
      <c r="D110" s="294"/>
      <c r="E110" s="294"/>
      <c r="F110" s="294"/>
      <c r="G110" s="294"/>
      <c r="H110" s="294"/>
      <c r="I110" s="294"/>
      <c r="J110" s="294"/>
      <c r="K110" s="295"/>
    </row>
    <row r="111" spans="1:21" ht="19.95" customHeight="1" x14ac:dyDescent="0.35">
      <c r="A111" s="42">
        <v>60</v>
      </c>
      <c r="B111" s="66" t="s">
        <v>192</v>
      </c>
      <c r="C111" s="68" t="s">
        <v>189</v>
      </c>
      <c r="D111" s="9" t="s">
        <v>2</v>
      </c>
      <c r="E111" s="111">
        <v>41</v>
      </c>
      <c r="F111" s="75">
        <f>E111*0.9</f>
        <v>36.9</v>
      </c>
      <c r="G111" s="110" t="s">
        <v>9</v>
      </c>
      <c r="H111" s="75">
        <f>E111*0.85</f>
        <v>34.85</v>
      </c>
      <c r="I111" s="110" t="s">
        <v>203</v>
      </c>
      <c r="J111" s="69">
        <f>E111*0.8</f>
        <v>32.800000000000004</v>
      </c>
      <c r="K111" s="136" t="s">
        <v>202</v>
      </c>
      <c r="L111" s="25"/>
    </row>
    <row r="112" spans="1:21" ht="19.95" customHeight="1" x14ac:dyDescent="0.35">
      <c r="A112" s="42">
        <v>55</v>
      </c>
      <c r="B112" s="66" t="s">
        <v>191</v>
      </c>
      <c r="C112" s="68" t="s">
        <v>188</v>
      </c>
      <c r="D112" s="9" t="s">
        <v>2</v>
      </c>
      <c r="E112" s="111">
        <v>80</v>
      </c>
      <c r="F112" s="48">
        <f t="shared" ref="F112:F114" si="36">E112*0.9</f>
        <v>72</v>
      </c>
      <c r="G112" s="45" t="s">
        <v>6</v>
      </c>
      <c r="H112" s="48">
        <f t="shared" ref="H112:H114" si="37">E112*0.85</f>
        <v>68</v>
      </c>
      <c r="I112" s="45" t="s">
        <v>7</v>
      </c>
      <c r="J112" s="49">
        <f t="shared" ref="J112:J114" si="38">E112*0.8</f>
        <v>64</v>
      </c>
      <c r="K112" s="52" t="s">
        <v>193</v>
      </c>
      <c r="L112" s="25"/>
    </row>
    <row r="113" spans="1:12" ht="19.95" customHeight="1" x14ac:dyDescent="0.35">
      <c r="A113" s="42">
        <v>50</v>
      </c>
      <c r="B113" s="66" t="s">
        <v>190</v>
      </c>
      <c r="C113" s="68" t="s">
        <v>415</v>
      </c>
      <c r="D113" s="9" t="s">
        <v>2</v>
      </c>
      <c r="E113" s="111">
        <v>92</v>
      </c>
      <c r="F113" s="112">
        <f t="shared" si="36"/>
        <v>82.8</v>
      </c>
      <c r="G113" s="113" t="s">
        <v>6</v>
      </c>
      <c r="H113" s="48">
        <f t="shared" si="37"/>
        <v>78.2</v>
      </c>
      <c r="I113" s="45" t="s">
        <v>7</v>
      </c>
      <c r="J113" s="49">
        <f t="shared" si="38"/>
        <v>73.600000000000009</v>
      </c>
      <c r="K113" s="52" t="s">
        <v>193</v>
      </c>
      <c r="L113" s="25"/>
    </row>
    <row r="114" spans="1:12" ht="19.95" customHeight="1" thickBot="1" x14ac:dyDescent="0.4">
      <c r="A114" s="42">
        <v>50</v>
      </c>
      <c r="B114" s="66" t="s">
        <v>187</v>
      </c>
      <c r="C114" s="250" t="s">
        <v>416</v>
      </c>
      <c r="D114" s="114" t="s">
        <v>2</v>
      </c>
      <c r="E114" s="115">
        <v>114</v>
      </c>
      <c r="F114" s="116">
        <f t="shared" si="36"/>
        <v>102.60000000000001</v>
      </c>
      <c r="G114" s="117" t="s">
        <v>6</v>
      </c>
      <c r="H114" s="116">
        <f t="shared" si="37"/>
        <v>96.899999999999991</v>
      </c>
      <c r="I114" s="117" t="s">
        <v>7</v>
      </c>
      <c r="J114" s="118">
        <f t="shared" si="38"/>
        <v>91.2</v>
      </c>
      <c r="K114" s="138" t="s">
        <v>193</v>
      </c>
      <c r="L114" s="25"/>
    </row>
    <row r="115" spans="1:12" ht="29.4" customHeight="1" thickTop="1" x14ac:dyDescent="0.3">
      <c r="C115" s="279" t="s">
        <v>64</v>
      </c>
      <c r="D115" s="280"/>
      <c r="E115" s="280"/>
      <c r="F115" s="280"/>
      <c r="G115" s="280"/>
      <c r="H115" s="280"/>
      <c r="I115" s="280"/>
      <c r="J115" s="280"/>
      <c r="K115" s="281"/>
    </row>
    <row r="116" spans="1:12" ht="15.6" customHeight="1" x14ac:dyDescent="0.3">
      <c r="C116" s="276" t="s">
        <v>175</v>
      </c>
      <c r="D116" s="277"/>
      <c r="E116" s="277"/>
      <c r="F116" s="277"/>
      <c r="G116" s="277"/>
      <c r="H116" s="277"/>
      <c r="I116" s="277"/>
      <c r="J116" s="277"/>
      <c r="K116" s="278"/>
    </row>
    <row r="117" spans="1:12" ht="23.25" customHeight="1" x14ac:dyDescent="0.3">
      <c r="C117" s="273" t="s">
        <v>65</v>
      </c>
      <c r="D117" s="274"/>
      <c r="E117" s="274"/>
      <c r="F117" s="274"/>
      <c r="G117" s="274"/>
      <c r="H117" s="274"/>
      <c r="I117" s="274"/>
      <c r="J117" s="274"/>
      <c r="K117" s="275"/>
    </row>
    <row r="118" spans="1:12" ht="23.25" customHeight="1" x14ac:dyDescent="0.35">
      <c r="C118" s="25"/>
      <c r="E118" s="2"/>
      <c r="F118" s="16"/>
      <c r="H118" s="5"/>
      <c r="J118" s="5"/>
      <c r="K118" s="95"/>
    </row>
    <row r="119" spans="1:12" ht="23.25" customHeight="1" x14ac:dyDescent="0.35">
      <c r="C119" s="25"/>
      <c r="E119" s="2"/>
      <c r="F119" s="16"/>
      <c r="H119" s="5"/>
      <c r="J119" s="5"/>
      <c r="K119" s="95"/>
    </row>
    <row r="120" spans="1:12" ht="23.25" customHeight="1" x14ac:dyDescent="0.35">
      <c r="C120" s="25"/>
      <c r="E120" s="2"/>
      <c r="F120" s="16"/>
      <c r="H120" s="5"/>
      <c r="J120" s="5"/>
      <c r="K120" s="95"/>
    </row>
    <row r="121" spans="1:12" ht="23.25" customHeight="1" x14ac:dyDescent="0.35">
      <c r="C121" s="25"/>
      <c r="E121" s="2"/>
      <c r="F121" s="16"/>
      <c r="H121" s="5"/>
      <c r="J121" s="5"/>
      <c r="K121" s="95"/>
    </row>
    <row r="122" spans="1:12" ht="23.25" customHeight="1" thickBot="1" x14ac:dyDescent="0.4">
      <c r="C122" s="96"/>
      <c r="D122" s="97"/>
      <c r="E122" s="98"/>
      <c r="F122" s="99"/>
      <c r="G122" s="100"/>
      <c r="H122" s="101"/>
      <c r="I122" s="100"/>
      <c r="J122" s="101"/>
      <c r="K122" s="102"/>
    </row>
    <row r="123" spans="1:12" ht="23.25" customHeight="1" thickTop="1" x14ac:dyDescent="0.35">
      <c r="E123" s="2"/>
      <c r="F123" s="16"/>
      <c r="H123" s="5"/>
      <c r="J123" s="5"/>
    </row>
    <row r="124" spans="1:12" ht="23.25" customHeight="1" x14ac:dyDescent="0.35">
      <c r="E124" s="2"/>
      <c r="F124" s="16"/>
      <c r="H124" s="5"/>
      <c r="J124" s="5"/>
    </row>
    <row r="125" spans="1:12" ht="23.25" customHeight="1" x14ac:dyDescent="0.35">
      <c r="E125" s="2"/>
      <c r="F125" s="16"/>
      <c r="H125" s="5"/>
      <c r="J125" s="5"/>
    </row>
    <row r="126" spans="1:12" ht="23.25" customHeight="1" x14ac:dyDescent="0.35">
      <c r="E126" s="2"/>
      <c r="F126" s="16"/>
      <c r="H126" s="5"/>
      <c r="J126" s="5"/>
    </row>
    <row r="127" spans="1:12" ht="23.25" customHeight="1" x14ac:dyDescent="0.35">
      <c r="E127" s="2"/>
      <c r="F127" s="16"/>
      <c r="H127" s="5"/>
      <c r="J127" s="5"/>
    </row>
    <row r="128" spans="1:12" ht="23.25" customHeight="1" x14ac:dyDescent="0.35">
      <c r="E128" s="2"/>
      <c r="F128" s="16"/>
      <c r="H128" s="5"/>
      <c r="J128" s="5"/>
    </row>
    <row r="129" spans="5:10" ht="23.25" customHeight="1" x14ac:dyDescent="0.35">
      <c r="E129" s="2"/>
      <c r="F129" s="16"/>
      <c r="H129" s="5"/>
      <c r="J129" s="5"/>
    </row>
    <row r="130" spans="5:10" ht="23.25" customHeight="1" x14ac:dyDescent="0.35">
      <c r="E130" s="2"/>
      <c r="F130" s="16"/>
      <c r="H130" s="5"/>
      <c r="J130" s="5"/>
    </row>
    <row r="131" spans="5:10" ht="23.25" customHeight="1" x14ac:dyDescent="0.35">
      <c r="E131" s="2"/>
      <c r="F131" s="16"/>
      <c r="H131" s="5"/>
      <c r="J131" s="5"/>
    </row>
    <row r="132" spans="5:10" ht="23.25" customHeight="1" x14ac:dyDescent="0.35">
      <c r="E132" s="2"/>
      <c r="F132" s="16"/>
      <c r="H132" s="5"/>
      <c r="J132" s="5"/>
    </row>
    <row r="133" spans="5:10" ht="23.25" customHeight="1" x14ac:dyDescent="0.35">
      <c r="E133" s="2"/>
      <c r="F133" s="16"/>
      <c r="H133" s="5"/>
      <c r="J133" s="5"/>
    </row>
    <row r="134" spans="5:10" ht="23.25" customHeight="1" x14ac:dyDescent="0.35">
      <c r="E134" s="2"/>
      <c r="F134" s="16"/>
      <c r="H134" s="5"/>
      <c r="J134" s="5"/>
    </row>
    <row r="135" spans="5:10" ht="23.25" customHeight="1" x14ac:dyDescent="0.35">
      <c r="E135" s="2"/>
      <c r="F135" s="16"/>
      <c r="H135" s="5"/>
      <c r="J135" s="5"/>
    </row>
    <row r="136" spans="5:10" ht="23.25" customHeight="1" x14ac:dyDescent="0.35">
      <c r="E136" s="2"/>
      <c r="F136" s="16"/>
      <c r="H136" s="5"/>
      <c r="J136" s="5"/>
    </row>
    <row r="137" spans="5:10" ht="23.25" customHeight="1" x14ac:dyDescent="0.35">
      <c r="E137" s="2"/>
      <c r="F137" s="16"/>
      <c r="H137" s="5"/>
      <c r="J137" s="5"/>
    </row>
    <row r="138" spans="5:10" ht="23.25" customHeight="1" x14ac:dyDescent="0.35">
      <c r="E138" s="2"/>
      <c r="F138" s="16"/>
      <c r="H138" s="5"/>
      <c r="J138" s="5"/>
    </row>
    <row r="139" spans="5:10" ht="23.25" customHeight="1" x14ac:dyDescent="0.35">
      <c r="E139" s="2"/>
      <c r="F139" s="16"/>
      <c r="H139" s="5"/>
      <c r="J139" s="5"/>
    </row>
    <row r="140" spans="5:10" ht="23.25" customHeight="1" x14ac:dyDescent="0.35">
      <c r="E140" s="2"/>
      <c r="F140" s="16"/>
      <c r="H140" s="5"/>
      <c r="J140" s="5"/>
    </row>
    <row r="141" spans="5:10" ht="23.25" customHeight="1" x14ac:dyDescent="0.35">
      <c r="E141" s="2"/>
      <c r="F141" s="16"/>
      <c r="H141" s="5"/>
      <c r="J141" s="5"/>
    </row>
    <row r="142" spans="5:10" ht="23.25" customHeight="1" x14ac:dyDescent="0.35">
      <c r="E142" s="2"/>
    </row>
    <row r="143" spans="5:10" ht="23.25" customHeight="1" x14ac:dyDescent="0.35">
      <c r="E143" s="2"/>
    </row>
    <row r="144" spans="5:10" ht="23.25" customHeight="1" x14ac:dyDescent="0.35">
      <c r="E144" s="2"/>
    </row>
    <row r="145" spans="5:5" ht="23.25" customHeight="1" x14ac:dyDescent="0.35">
      <c r="E145" s="2"/>
    </row>
    <row r="146" spans="5:5" ht="23.25" customHeight="1" x14ac:dyDescent="0.35">
      <c r="E146" s="2"/>
    </row>
    <row r="147" spans="5:5" ht="23.25" customHeight="1" x14ac:dyDescent="0.35"/>
    <row r="148" spans="5:5" ht="23.25" customHeight="1" x14ac:dyDescent="0.35"/>
    <row r="149" spans="5:5" ht="23.25" customHeight="1" x14ac:dyDescent="0.35"/>
    <row r="150" spans="5:5" ht="23.25" customHeight="1" x14ac:dyDescent="0.35"/>
    <row r="151" spans="5:5" ht="23.25" customHeight="1" x14ac:dyDescent="0.35"/>
    <row r="152" spans="5:5" ht="23.25" customHeight="1" x14ac:dyDescent="0.35"/>
    <row r="153" spans="5:5" ht="23.25" customHeight="1" x14ac:dyDescent="0.35"/>
    <row r="154" spans="5:5" ht="23.25" customHeight="1" x14ac:dyDescent="0.35"/>
    <row r="155" spans="5:5" ht="23.25" customHeight="1" x14ac:dyDescent="0.35"/>
    <row r="156" spans="5:5" ht="23.25" customHeight="1" x14ac:dyDescent="0.35"/>
    <row r="157" spans="5:5" ht="23.25" customHeight="1" x14ac:dyDescent="0.35"/>
    <row r="158" spans="5:5" ht="23.25" customHeight="1" x14ac:dyDescent="0.35"/>
    <row r="159" spans="5:5" ht="23.25" customHeight="1" x14ac:dyDescent="0.35"/>
    <row r="160" spans="5:5" ht="23.25" customHeight="1" x14ac:dyDescent="0.35"/>
    <row r="161" ht="23.25" customHeight="1" x14ac:dyDescent="0.35"/>
    <row r="162" ht="23.25" customHeight="1" x14ac:dyDescent="0.35"/>
    <row r="163" ht="23.25" customHeight="1" x14ac:dyDescent="0.35"/>
    <row r="164" ht="23.25" customHeight="1" x14ac:dyDescent="0.35"/>
    <row r="165" ht="23.25" customHeight="1" x14ac:dyDescent="0.35"/>
    <row r="166" ht="23.25" customHeight="1" x14ac:dyDescent="0.35"/>
    <row r="167" ht="23.25" customHeight="1" x14ac:dyDescent="0.35"/>
    <row r="168" ht="23.25" customHeight="1" x14ac:dyDescent="0.35"/>
    <row r="169" ht="23.25" customHeight="1" x14ac:dyDescent="0.35"/>
    <row r="170" ht="23.25" customHeight="1" x14ac:dyDescent="0.35"/>
    <row r="171" ht="23.25" customHeight="1" x14ac:dyDescent="0.35"/>
    <row r="172" ht="23.25" customHeight="1" x14ac:dyDescent="0.35"/>
    <row r="173" ht="23.25" customHeight="1" x14ac:dyDescent="0.35"/>
    <row r="174" ht="23.25" customHeight="1" x14ac:dyDescent="0.35"/>
    <row r="175" ht="23.25" customHeight="1" x14ac:dyDescent="0.35"/>
    <row r="176" ht="23.25" customHeight="1" x14ac:dyDescent="0.35"/>
    <row r="177" ht="23.25" customHeight="1" x14ac:dyDescent="0.35"/>
    <row r="178" ht="23.25" customHeight="1" x14ac:dyDescent="0.35"/>
    <row r="179" ht="23.25" customHeight="1" x14ac:dyDescent="0.35"/>
    <row r="180" ht="23.25" customHeight="1" x14ac:dyDescent="0.35"/>
    <row r="181" ht="23.25" customHeight="1" x14ac:dyDescent="0.35"/>
    <row r="182" ht="23.25" customHeight="1" x14ac:dyDescent="0.35"/>
    <row r="183" ht="23.25" customHeight="1" x14ac:dyDescent="0.35"/>
    <row r="184" ht="23.25" customHeight="1" x14ac:dyDescent="0.35"/>
    <row r="185" ht="23.25" customHeight="1" x14ac:dyDescent="0.35"/>
    <row r="186" ht="23.25" customHeight="1" x14ac:dyDescent="0.35"/>
    <row r="187" ht="23.25" customHeight="1" x14ac:dyDescent="0.35"/>
    <row r="188" ht="23.25" customHeight="1" x14ac:dyDescent="0.35"/>
    <row r="189" ht="23.25" customHeight="1" x14ac:dyDescent="0.35"/>
    <row r="190" ht="23.25" customHeight="1" x14ac:dyDescent="0.35"/>
    <row r="191" ht="23.25" customHeight="1" x14ac:dyDescent="0.35"/>
    <row r="192" ht="23.25" customHeight="1" x14ac:dyDescent="0.35"/>
    <row r="193" ht="23.25" customHeight="1" x14ac:dyDescent="0.35"/>
    <row r="194" ht="23.25" customHeight="1" x14ac:dyDescent="0.35"/>
    <row r="195" ht="23.25" customHeight="1" x14ac:dyDescent="0.35"/>
    <row r="196" ht="23.25" customHeight="1" x14ac:dyDescent="0.35"/>
    <row r="197" ht="23.25" customHeight="1" x14ac:dyDescent="0.35"/>
    <row r="198" ht="23.25" customHeight="1" x14ac:dyDescent="0.35"/>
    <row r="199" ht="23.25" customHeight="1" x14ac:dyDescent="0.35"/>
    <row r="200" ht="23.25" customHeight="1" x14ac:dyDescent="0.35"/>
    <row r="201" ht="23.25" customHeight="1" x14ac:dyDescent="0.35"/>
    <row r="202" ht="23.25" customHeight="1" x14ac:dyDescent="0.35"/>
    <row r="203" ht="23.25" customHeight="1" x14ac:dyDescent="0.35"/>
    <row r="204" ht="23.25" customHeight="1" x14ac:dyDescent="0.35"/>
    <row r="205" ht="23.25" customHeight="1" x14ac:dyDescent="0.35"/>
    <row r="206" ht="23.25" customHeight="1" x14ac:dyDescent="0.35"/>
    <row r="207" ht="23.25" customHeight="1" x14ac:dyDescent="0.35"/>
    <row r="208" ht="23.25" customHeight="1" x14ac:dyDescent="0.35"/>
    <row r="209" ht="23.25" customHeight="1" x14ac:dyDescent="0.35"/>
    <row r="210" ht="23.25" customHeight="1" x14ac:dyDescent="0.35"/>
    <row r="211" ht="23.25" customHeight="1" x14ac:dyDescent="0.35"/>
    <row r="212" ht="23.25" customHeight="1" x14ac:dyDescent="0.35"/>
    <row r="213" ht="23.25" customHeight="1" x14ac:dyDescent="0.35"/>
    <row r="214" ht="23.25" customHeight="1" x14ac:dyDescent="0.35"/>
    <row r="215" ht="23.25" customHeight="1" x14ac:dyDescent="0.35"/>
    <row r="216" ht="23.25" customHeight="1" x14ac:dyDescent="0.35"/>
    <row r="217" ht="23.25" customHeight="1" x14ac:dyDescent="0.35"/>
    <row r="218" ht="23.25" customHeight="1" x14ac:dyDescent="0.35"/>
    <row r="219" ht="23.25" customHeight="1" x14ac:dyDescent="0.35"/>
    <row r="220" ht="23.25" customHeight="1" x14ac:dyDescent="0.35"/>
    <row r="221" ht="23.25" customHeight="1" x14ac:dyDescent="0.35"/>
    <row r="222" ht="23.25" customHeight="1" x14ac:dyDescent="0.35"/>
    <row r="223" ht="23.25" customHeight="1" x14ac:dyDescent="0.35"/>
    <row r="224" ht="23.25" customHeight="1" x14ac:dyDescent="0.35"/>
    <row r="225" ht="23.25" customHeight="1" x14ac:dyDescent="0.35"/>
    <row r="226" ht="23.25" customHeight="1" x14ac:dyDescent="0.35"/>
    <row r="227" ht="23.25" customHeight="1" x14ac:dyDescent="0.35"/>
    <row r="228" ht="23.25" customHeight="1" x14ac:dyDescent="0.35"/>
    <row r="229" ht="23.25" customHeight="1" x14ac:dyDescent="0.35"/>
    <row r="230" ht="23.25" customHeight="1" x14ac:dyDescent="0.35"/>
    <row r="231" ht="23.25" customHeight="1" x14ac:dyDescent="0.35"/>
    <row r="232" ht="23.25" customHeight="1" x14ac:dyDescent="0.35"/>
    <row r="233" ht="23.25" customHeight="1" x14ac:dyDescent="0.35"/>
    <row r="234" ht="23.25" customHeight="1" x14ac:dyDescent="0.35"/>
    <row r="235" ht="23.25" customHeight="1" x14ac:dyDescent="0.35"/>
    <row r="236" ht="23.25" customHeight="1" x14ac:dyDescent="0.35"/>
    <row r="237" ht="23.25" customHeight="1" x14ac:dyDescent="0.35"/>
    <row r="238" ht="23.25" customHeight="1" x14ac:dyDescent="0.35"/>
    <row r="239" ht="23.25" customHeight="1" x14ac:dyDescent="0.35"/>
    <row r="240" ht="23.25" customHeight="1" x14ac:dyDescent="0.35"/>
    <row r="241" ht="23.25" customHeight="1" x14ac:dyDescent="0.35"/>
    <row r="242" ht="23.25" customHeight="1" x14ac:dyDescent="0.35"/>
    <row r="243" ht="23.25" customHeight="1" x14ac:dyDescent="0.35"/>
    <row r="244" ht="23.25" customHeight="1" x14ac:dyDescent="0.35"/>
    <row r="245" ht="23.25" customHeight="1" x14ac:dyDescent="0.35"/>
    <row r="246" ht="23.25" customHeight="1" x14ac:dyDescent="0.35"/>
    <row r="247" ht="23.25" customHeight="1" x14ac:dyDescent="0.35"/>
    <row r="248" ht="23.25" customHeight="1" x14ac:dyDescent="0.35"/>
    <row r="249" ht="23.25" customHeight="1" x14ac:dyDescent="0.35"/>
    <row r="250" ht="23.25" customHeight="1" x14ac:dyDescent="0.35"/>
    <row r="251" ht="23.25" customHeight="1" x14ac:dyDescent="0.35"/>
    <row r="252" ht="23.25" customHeight="1" x14ac:dyDescent="0.35"/>
    <row r="253" ht="23.25" customHeight="1" x14ac:dyDescent="0.35"/>
    <row r="254" ht="23.25" customHeight="1" x14ac:dyDescent="0.35"/>
    <row r="255" ht="23.25" customHeight="1" x14ac:dyDescent="0.35"/>
    <row r="256" ht="23.25" customHeight="1" x14ac:dyDescent="0.35"/>
    <row r="257" ht="23.25" customHeight="1" x14ac:dyDescent="0.35"/>
    <row r="258" ht="23.25" customHeight="1" x14ac:dyDescent="0.35"/>
    <row r="259" ht="23.25" customHeight="1" x14ac:dyDescent="0.35"/>
    <row r="260" ht="23.25" customHeight="1" x14ac:dyDescent="0.35"/>
    <row r="261" ht="23.25" customHeight="1" x14ac:dyDescent="0.35"/>
    <row r="262" ht="23.25" customHeight="1" x14ac:dyDescent="0.35"/>
    <row r="263" ht="23.25" customHeight="1" x14ac:dyDescent="0.35"/>
    <row r="264" ht="23.25" customHeight="1" x14ac:dyDescent="0.35"/>
    <row r="265" ht="23.25" customHeight="1" x14ac:dyDescent="0.35"/>
    <row r="266" ht="23.25" customHeight="1" x14ac:dyDescent="0.35"/>
    <row r="267" ht="23.25" customHeight="1" x14ac:dyDescent="0.35"/>
    <row r="268" ht="23.25" customHeight="1" x14ac:dyDescent="0.35"/>
    <row r="269" ht="23.25" customHeight="1" x14ac:dyDescent="0.35"/>
    <row r="270" ht="23.25" customHeight="1" x14ac:dyDescent="0.35"/>
    <row r="271" ht="23.25" customHeight="1" x14ac:dyDescent="0.35"/>
    <row r="272" ht="23.25" customHeight="1" x14ac:dyDescent="0.35"/>
    <row r="273" ht="23.25" customHeight="1" x14ac:dyDescent="0.35"/>
    <row r="274" ht="23.25" customHeight="1" x14ac:dyDescent="0.35"/>
    <row r="275" ht="23.25" customHeight="1" x14ac:dyDescent="0.35"/>
    <row r="276" ht="23.25" customHeight="1" x14ac:dyDescent="0.35"/>
    <row r="277" ht="23.25" customHeight="1" x14ac:dyDescent="0.35"/>
    <row r="278" ht="23.25" customHeight="1" x14ac:dyDescent="0.35"/>
    <row r="279" ht="23.25" customHeight="1" x14ac:dyDescent="0.35"/>
    <row r="280" ht="23.25" customHeight="1" x14ac:dyDescent="0.35"/>
    <row r="281" ht="23.25" customHeight="1" x14ac:dyDescent="0.35"/>
    <row r="282" ht="23.25" customHeight="1" x14ac:dyDescent="0.35"/>
    <row r="283" ht="23.25" customHeight="1" x14ac:dyDescent="0.35"/>
    <row r="284" ht="23.25" customHeight="1" x14ac:dyDescent="0.35"/>
    <row r="285" ht="23.25" customHeight="1" x14ac:dyDescent="0.35"/>
    <row r="286" ht="23.25" customHeight="1" x14ac:dyDescent="0.35"/>
    <row r="287" ht="23.25" customHeight="1" x14ac:dyDescent="0.35"/>
    <row r="288" ht="23.25" customHeight="1" x14ac:dyDescent="0.35"/>
    <row r="289" ht="23.25" customHeight="1" x14ac:dyDescent="0.35"/>
    <row r="290" ht="23.25" customHeight="1" x14ac:dyDescent="0.35"/>
    <row r="291" ht="23.25" customHeight="1" x14ac:dyDescent="0.35"/>
    <row r="292" ht="23.25" customHeight="1" x14ac:dyDescent="0.35"/>
    <row r="293" ht="23.25" customHeight="1" x14ac:dyDescent="0.35"/>
    <row r="294" ht="23.25" customHeight="1" x14ac:dyDescent="0.35"/>
    <row r="295" ht="23.25" customHeight="1" x14ac:dyDescent="0.35"/>
  </sheetData>
  <mergeCells count="15">
    <mergeCell ref="C117:K117"/>
    <mergeCell ref="C116:K116"/>
    <mergeCell ref="C115:K115"/>
    <mergeCell ref="C52:K52"/>
    <mergeCell ref="C75:K75"/>
    <mergeCell ref="C104:K104"/>
    <mergeCell ref="F53:H53"/>
    <mergeCell ref="I53:K53"/>
    <mergeCell ref="C110:K110"/>
    <mergeCell ref="G1:K1"/>
    <mergeCell ref="G2:K2"/>
    <mergeCell ref="G4:K4"/>
    <mergeCell ref="I5:K5"/>
    <mergeCell ref="G3:K3"/>
    <mergeCell ref="F5:H5"/>
  </mergeCells>
  <hyperlinks>
    <hyperlink ref="G1:K1" r:id="rId1" display="brand-mebel.com"/>
    <hyperlink ref="C56" r:id="rId2" display="Механізм ліжка трансформера односп МТ10, пара, (Укр)"/>
    <hyperlink ref="C57" r:id="rId3"/>
    <hyperlink ref="C58" r:id="rId4"/>
    <hyperlink ref="C59" r:id="rId5"/>
    <hyperlink ref="C60" r:id="rId6"/>
    <hyperlink ref="C62" r:id="rId7"/>
    <hyperlink ref="C73" r:id="rId8"/>
    <hyperlink ref="C74" r:id="rId9"/>
    <hyperlink ref="C68" r:id="rId10" display="Нога поворотно-відкидна нікель, пара, (Укр)"/>
    <hyperlink ref="C7" r:id="rId11" display="Механізм підйому матраца М43 (250-1200Н), компл., (Укр+Турц)"/>
    <hyperlink ref="C9" r:id="rId12" display="Механізм підйому матраца Eksan (250-1500N), компл., (Укр+Турц)*"/>
    <hyperlink ref="C16" r:id="rId13" display="Механізм підйому матраца В44 (800-1200Н), компл., (Укр+Турц)"/>
    <hyperlink ref="C33" r:id="rId14" display="Механізм підйому матраца М43 (без амортизаторів), пара, (Укр)"/>
    <hyperlink ref="C35" r:id="rId15" display="Механізм підйому матраца М44 (без амортизаторів), пара, (Укр)"/>
    <hyperlink ref="C42" r:id="rId16" display="Механізм підйому матраца В44 (без амортизаторів), пара, (Укр)"/>
    <hyperlink ref="C46" r:id="rId17" display="Газовий амортизатор L360мм (250Н,350Н,450Н,750Н,1000Н,1200Н), шт, (Турц)"/>
    <hyperlink ref="C47" r:id="rId18" display="Газовий амортизатор L360мм (1200;1500N), шт, (Турц)"/>
    <hyperlink ref="C48" r:id="rId19" display="Газовий амортизатор L420мм (800Н,1000Н,1200Н), шт, (Турц)"/>
    <hyperlink ref="C85" r:id="rId20" display="Механізм журнальн стола-трансформера &quot;Eksan&quot;,пара,(Турц)"/>
    <hyperlink ref="C76" r:id="rId21"/>
    <hyperlink ref="C88" r:id="rId22"/>
    <hyperlink ref="C89" r:id="rId23"/>
    <hyperlink ref="C90" r:id="rId24"/>
    <hyperlink ref="C99" r:id="rId25" display="Завіс врізний шарнірний Siso (золото,сатин,бронза), шт, (Данія)"/>
    <hyperlink ref="C91" r:id="rId26"/>
    <hyperlink ref="C92" r:id="rId27"/>
    <hyperlink ref="C93" r:id="rId28"/>
    <hyperlink ref="C97" r:id="rId29" display="Завіс врізний шарнірний MMP (золото,сатин,темно коричн), шт."/>
    <hyperlink ref="C81" r:id="rId30" display="Комплект коліс для стола трансформера Сігма  "/>
    <hyperlink ref="C94" r:id="rId31"/>
    <hyperlink ref="C61" r:id="rId32"/>
    <hyperlink ref="C95" r:id="rId33"/>
    <hyperlink ref="C69" r:id="rId34"/>
    <hyperlink ref="C63" r:id="rId35"/>
    <hyperlink ref="C14" r:id="rId36" display="Механізм підйому матраца Foxter (250-1200N), компл., (Укр+Турц)"/>
    <hyperlink ref="C115:K115" r:id="rId37" display="* Всі оптові замовлення по третій та четвертій колонці, що прив'язані до валюти, п ТУТ, колонка - ПРОДАЖ"/>
    <hyperlink ref="C45" r:id="rId38" display="Газовий амортизатор L285мм (250,500,700,1000,1200N), шт, (Турц)"/>
    <hyperlink ref="C22" r:id="rId39" display="Обмежувач матрацу Флеш"/>
    <hyperlink ref="C20" r:id="rId40"/>
    <hyperlink ref="C12" r:id="rId41" display="Механізм підйому матраца М45 (250-1200N), компл., (Укр+Турц)"/>
    <hyperlink ref="C15" r:id="rId42" display="Механізм підйому матраца М44 Long (250-1200N), компл., (Укр+Турц)"/>
    <hyperlink ref="C96" r:id="rId43" display="Завіс врізний шарнірний MMP (золото,сатин), шт."/>
    <hyperlink ref="C117:K117" r:id="rId44" display="Перевірити актуальність та скачати актуальні прайси можна тут"/>
    <hyperlink ref="C26" r:id="rId45" display="Кутник ліжка опорний 7*7см"/>
    <hyperlink ref="C49" r:id="rId46"/>
    <hyperlink ref="C41" r:id="rId47"/>
    <hyperlink ref="C30" r:id="rId48"/>
    <hyperlink ref="C21" r:id="rId49" display="Обмежувач матрацу Флеш"/>
    <hyperlink ref="C51" r:id="rId50"/>
    <hyperlink ref="C50" r:id="rId51"/>
    <hyperlink ref="C19" r:id="rId52" display="Обмежувач ходу амортизатора для механізму підйому М44"/>
    <hyperlink ref="C24" r:id="rId53"/>
    <hyperlink ref="C83" r:id="rId54" display="Колесо зі штопором d40мм Альфа, шт"/>
    <hyperlink ref="C84" r:id="rId55"/>
    <hyperlink ref="C105" r:id="rId56"/>
    <hyperlink ref="C106" r:id="rId57"/>
    <hyperlink ref="C107" r:id="rId58"/>
    <hyperlink ref="C108" r:id="rId59"/>
    <hyperlink ref="C109" r:id="rId60"/>
    <hyperlink ref="C77" r:id="rId61"/>
    <hyperlink ref="C78" r:id="rId62" display="Механізм для відкидного столу трансформера (Укр)"/>
    <hyperlink ref="C44" r:id="rId63" display="Механізм підйому матраца Samson (без амортизаторів), пара, (Укр)"/>
    <hyperlink ref="C18" r:id="rId64"/>
    <hyperlink ref="C32" r:id="rId65"/>
    <hyperlink ref="C27" r:id="rId66"/>
    <hyperlink ref="C28" r:id="rId67"/>
    <hyperlink ref="C29" r:id="rId68"/>
    <hyperlink ref="C86" r:id="rId69"/>
    <hyperlink ref="C87" r:id="rId70"/>
    <hyperlink ref="C64" r:id="rId71"/>
    <hyperlink ref="C65" r:id="rId72"/>
    <hyperlink ref="C66" r:id="rId73"/>
    <hyperlink ref="C31" r:id="rId74"/>
    <hyperlink ref="C67" r:id="rId75"/>
    <hyperlink ref="C38" r:id="rId76" display="Механізм підйому матраца М45 (без амортизаторів)"/>
    <hyperlink ref="C43" r:id="rId77" display="Механізм підйому матраца Himars титан (без амортизаторів), пара, (Укр)"/>
    <hyperlink ref="C98" r:id="rId78" display="Завіс врізний шарнірний MMP (золото,сатин,темно коричн), шт."/>
    <hyperlink ref="C8" r:id="rId79"/>
    <hyperlink ref="C11" r:id="rId80"/>
    <hyperlink ref="C17" r:id="rId81"/>
    <hyperlink ref="C34" r:id="rId82"/>
    <hyperlink ref="C37" r:id="rId83" display="Механізм підйому матраца Gasan білий (без амортизаторів), пара, (Турц)"/>
    <hyperlink ref="C25" r:id="rId84" display="Ремінь для підйому каркасу (біла)"/>
    <hyperlink ref="C13" r:id="rId85"/>
    <hyperlink ref="C112" r:id="rId86"/>
    <hyperlink ref="C113" r:id="rId87"/>
    <hyperlink ref="C114" r:id="rId88"/>
    <hyperlink ref="C55" r:id="rId89" display="Механізм ліжка трансформера односп МТ10, пара, (Укр)"/>
    <hyperlink ref="C39" r:id="rId90"/>
    <hyperlink ref="C80" r:id="rId91"/>
    <hyperlink ref="C100" r:id="rId92"/>
    <hyperlink ref="C101" r:id="rId93"/>
    <hyperlink ref="C102" r:id="rId94"/>
    <hyperlink ref="C103" r:id="rId95"/>
    <hyperlink ref="C82" r:id="rId96"/>
    <hyperlink ref="C10" r:id="rId97"/>
    <hyperlink ref="C36" r:id="rId98"/>
  </hyperlinks>
  <printOptions horizontalCentered="1"/>
  <pageMargins left="0.23622047244094491" right="0.23622047244094491" top="0.15748031496062992" bottom="0.15748031496062992" header="0" footer="0"/>
  <pageSetup paperSize="9" scale="65" fitToWidth="0" fitToHeight="2" orientation="portrait" r:id="rId99"/>
  <rowBreaks count="1" manualBreakCount="1">
    <brk id="52" min="1" max="10" man="1"/>
  </rowBreaks>
  <drawing r:id="rId1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94"/>
  <sheetViews>
    <sheetView showGridLines="0" topLeftCell="B1" zoomScaleNormal="100" zoomScaleSheetLayoutView="85" workbookViewId="0">
      <pane ySplit="6" topLeftCell="A7" activePane="bottomLeft" state="frozen"/>
      <selection pane="bottomLeft" activeCell="B61" sqref="A61:XFD61"/>
    </sheetView>
  </sheetViews>
  <sheetFormatPr defaultRowHeight="14.4" x14ac:dyDescent="0.3"/>
  <cols>
    <col min="1" max="1" width="3.6640625" style="42" hidden="1" customWidth="1"/>
    <col min="2" max="2" width="10.6640625" style="42" customWidth="1"/>
    <col min="3" max="3" width="66.44140625" customWidth="1"/>
    <col min="4" max="4" width="6.44140625" customWidth="1"/>
    <col min="5" max="5" width="12" style="1" customWidth="1"/>
    <col min="6" max="6" width="8.6640625" style="4" customWidth="1"/>
    <col min="7" max="7" width="6.44140625" style="3" customWidth="1"/>
    <col min="8" max="8" width="8.6640625" style="4" customWidth="1"/>
    <col min="9" max="9" width="6.5546875" style="3" customWidth="1"/>
    <col min="10" max="10" width="8.6640625" style="4" customWidth="1"/>
    <col min="11" max="11" width="6.5546875" style="3" customWidth="1"/>
    <col min="12" max="12" width="5.109375" customWidth="1"/>
  </cols>
  <sheetData>
    <row r="1" spans="1:14" ht="16.2" customHeight="1" thickTop="1" thickBot="1" x14ac:dyDescent="0.35">
      <c r="C1" s="24"/>
      <c r="D1" s="11"/>
      <c r="E1" s="11"/>
      <c r="F1" s="11"/>
      <c r="G1" s="262" t="s">
        <v>17</v>
      </c>
      <c r="H1" s="262"/>
      <c r="I1" s="262"/>
      <c r="J1" s="262"/>
      <c r="K1" s="263"/>
    </row>
    <row r="2" spans="1:14" ht="16.2" customHeight="1" thickTop="1" thickBot="1" x14ac:dyDescent="0.35">
      <c r="C2" s="25"/>
      <c r="D2" s="39" t="s">
        <v>4</v>
      </c>
      <c r="E2" s="40">
        <f>'Прайс валюта'!E2</f>
        <v>45</v>
      </c>
      <c r="F2" s="13" t="s">
        <v>22</v>
      </c>
      <c r="G2" s="264" t="str">
        <f>'Прайс валюта'!G2:K2</f>
        <v xml:space="preserve">тел 096 0000 249, 066 0000 249    </v>
      </c>
      <c r="H2" s="264"/>
      <c r="I2" s="264"/>
      <c r="J2" s="264"/>
      <c r="K2" s="265"/>
    </row>
    <row r="3" spans="1:14" ht="16.2" customHeight="1" thickTop="1" thickBot="1" x14ac:dyDescent="0.35">
      <c r="C3" s="25"/>
      <c r="D3" s="39" t="s">
        <v>5</v>
      </c>
      <c r="E3" s="40">
        <f>'Прайс валюта'!E3</f>
        <v>51.5</v>
      </c>
      <c r="F3" s="13" t="s">
        <v>22</v>
      </c>
      <c r="G3" s="296" t="s">
        <v>153</v>
      </c>
      <c r="H3" s="296"/>
      <c r="I3" s="296"/>
      <c r="J3" s="296"/>
      <c r="K3" s="297"/>
    </row>
    <row r="4" spans="1:14" ht="16.2" customHeight="1" thickTop="1" x14ac:dyDescent="0.3">
      <c r="C4" s="25"/>
      <c r="E4"/>
      <c r="F4"/>
      <c r="G4" s="266" t="s">
        <v>18</v>
      </c>
      <c r="H4" s="266"/>
      <c r="I4" s="266"/>
      <c r="J4" s="266"/>
      <c r="K4" s="267"/>
    </row>
    <row r="5" spans="1:14" ht="16.2" customHeight="1" x14ac:dyDescent="0.35">
      <c r="C5" s="25"/>
      <c r="E5"/>
      <c r="F5" s="272" t="s">
        <v>23</v>
      </c>
      <c r="G5" s="272"/>
      <c r="H5" s="272"/>
      <c r="I5" s="268" t="str">
        <f>'Прайс валюта'!I5</f>
        <v>15.10.2026р.</v>
      </c>
      <c r="J5" s="268"/>
      <c r="K5" s="269"/>
    </row>
    <row r="6" spans="1:14" ht="15" customHeight="1" x14ac:dyDescent="0.35">
      <c r="C6" s="26" t="s">
        <v>16</v>
      </c>
      <c r="D6" s="79" t="s">
        <v>1</v>
      </c>
      <c r="E6" s="6" t="s">
        <v>0</v>
      </c>
      <c r="F6" s="7" t="s">
        <v>27</v>
      </c>
      <c r="G6" s="8" t="s">
        <v>19</v>
      </c>
      <c r="H6" s="7" t="s">
        <v>51</v>
      </c>
      <c r="I6" s="8" t="s">
        <v>19</v>
      </c>
      <c r="J6" s="7" t="s">
        <v>50</v>
      </c>
      <c r="K6" s="10" t="s">
        <v>19</v>
      </c>
      <c r="N6" s="12"/>
    </row>
    <row r="7" spans="1:14" ht="21" customHeight="1" x14ac:dyDescent="0.35">
      <c r="A7" s="66" t="str">
        <f>'Прайс валюта'!A7</f>
        <v>-</v>
      </c>
      <c r="B7" s="109" t="str">
        <f>'Прайс валюта'!B7</f>
        <v>0043(N)</v>
      </c>
      <c r="C7" s="50" t="str">
        <f>'Прайс валюта'!C7</f>
        <v>Механізм підйому матраца М43 графіт (250-1500N), компл., (Укр+Турц)*</v>
      </c>
      <c r="D7" s="41" t="s">
        <v>2</v>
      </c>
      <c r="E7" s="43">
        <f>ROUND(E33+E46*2,0)</f>
        <v>712</v>
      </c>
      <c r="F7" s="44">
        <f>F33+F46*2</f>
        <v>640</v>
      </c>
      <c r="G7" s="45" t="str">
        <f>'Прайс валюта'!G7</f>
        <v>5пар</v>
      </c>
      <c r="H7" s="44">
        <f>H33+H46*2</f>
        <v>605</v>
      </c>
      <c r="I7" s="45" t="str">
        <f>'Прайс валюта'!I7</f>
        <v>10пар</v>
      </c>
      <c r="J7" s="48">
        <f>J33+J46*2</f>
        <v>557</v>
      </c>
      <c r="K7" s="46" t="str">
        <f>'Прайс валюта'!K7</f>
        <v>30пар</v>
      </c>
      <c r="N7" s="12"/>
    </row>
    <row r="8" spans="1:14" ht="21" customHeight="1" x14ac:dyDescent="0.35">
      <c r="A8" s="66" t="s">
        <v>74</v>
      </c>
      <c r="B8" s="109" t="s">
        <v>194</v>
      </c>
      <c r="C8" s="50" t="str">
        <f>'Прайс валюта'!C8</f>
        <v>Механізм підйому матраца М43 білий (250-1500N), компл., (Укр+Турц)*</v>
      </c>
      <c r="D8" s="41" t="s">
        <v>2</v>
      </c>
      <c r="E8" s="43">
        <f>ROUND(E34+E46*2,0)</f>
        <v>712</v>
      </c>
      <c r="F8" s="44">
        <f>F34+F46*2</f>
        <v>640</v>
      </c>
      <c r="G8" s="45" t="str">
        <f>'Прайс валюта'!G8</f>
        <v>5пар</v>
      </c>
      <c r="H8" s="44">
        <f>H34+H46*2</f>
        <v>605</v>
      </c>
      <c r="I8" s="45" t="str">
        <f>'Прайс валюта'!I8</f>
        <v>10пар</v>
      </c>
      <c r="J8" s="48">
        <f>J34+J46*2</f>
        <v>557</v>
      </c>
      <c r="K8" s="46" t="str">
        <f>'Прайс валюта'!K8</f>
        <v>30пар</v>
      </c>
      <c r="N8" s="12"/>
    </row>
    <row r="9" spans="1:14" ht="21" customHeight="1" x14ac:dyDescent="0.35">
      <c r="A9" s="66" t="str">
        <f>'Прайс валюта'!A9</f>
        <v>-</v>
      </c>
      <c r="B9" s="66" t="str">
        <f>'Прайс валюта'!B9</f>
        <v>0046(N)</v>
      </c>
      <c r="C9" s="50" t="str">
        <f>'Прайс валюта'!C9</f>
        <v>Механізм підйому матраца Eksan (250-1800N), компл., (Турц)*</v>
      </c>
      <c r="D9" s="41" t="s">
        <v>2</v>
      </c>
      <c r="E9" s="43">
        <f>ROUND(E35+E46*2,0)</f>
        <v>698</v>
      </c>
      <c r="F9" s="44">
        <f>F35+F46*2</f>
        <v>627</v>
      </c>
      <c r="G9" s="45" t="str">
        <f>'Прайс валюта'!G9</f>
        <v>5пар</v>
      </c>
      <c r="H9" s="44">
        <f>H35+H46*2</f>
        <v>593</v>
      </c>
      <c r="I9" s="45" t="str">
        <f>'Прайс валюта'!I9</f>
        <v>10пар</v>
      </c>
      <c r="J9" s="48">
        <f>J35+J46*2</f>
        <v>523</v>
      </c>
      <c r="K9" s="46" t="str">
        <f>'Прайс валюта'!K9</f>
        <v>30пар</v>
      </c>
    </row>
    <row r="10" spans="1:14" ht="21" customHeight="1" x14ac:dyDescent="0.35">
      <c r="A10" s="66" t="s">
        <v>74</v>
      </c>
      <c r="B10" s="66" t="str">
        <f>'Прайс валюта'!B10</f>
        <v>00461(N)</v>
      </c>
      <c r="C10" s="50" t="str">
        <f>'Прайс валюта'!C10</f>
        <v>Механізм підйому матраца Gasan чорний (250-1800N), компл., (Турц)*</v>
      </c>
      <c r="D10" s="41" t="s">
        <v>2</v>
      </c>
      <c r="E10" s="43">
        <f>ROUND(E36+E46*2,0)</f>
        <v>638</v>
      </c>
      <c r="F10" s="44">
        <f>F36+F46*2</f>
        <v>574</v>
      </c>
      <c r="G10" s="45" t="str">
        <f>'Прайс валюта'!G10</f>
        <v>5пар</v>
      </c>
      <c r="H10" s="44">
        <f>H36+H46*2</f>
        <v>542</v>
      </c>
      <c r="I10" s="45" t="str">
        <f>'Прайс валюта'!I10</f>
        <v>10пар</v>
      </c>
      <c r="J10" s="48">
        <f>J36+J46*2</f>
        <v>479</v>
      </c>
      <c r="K10" s="46" t="str">
        <f>'Прайс валюта'!K10</f>
        <v>30пар</v>
      </c>
    </row>
    <row r="11" spans="1:14" ht="21" customHeight="1" x14ac:dyDescent="0.35">
      <c r="A11" s="66" t="s">
        <v>74</v>
      </c>
      <c r="B11" s="66" t="s">
        <v>198</v>
      </c>
      <c r="C11" s="105" t="str">
        <f>'Прайс валюта'!C11</f>
        <v>Механізм підйому матраца Gasan білий (250-1800N), компл., (Турц)*</v>
      </c>
      <c r="D11" s="41" t="s">
        <v>2</v>
      </c>
      <c r="E11" s="43">
        <f>ROUND(E37+E46*2,0)</f>
        <v>638</v>
      </c>
      <c r="F11" s="44">
        <f>F37+F46*2</f>
        <v>574</v>
      </c>
      <c r="G11" s="45" t="str">
        <f>'Прайс валюта'!G11</f>
        <v>5пар</v>
      </c>
      <c r="H11" s="44">
        <f>H37+H46*2</f>
        <v>542</v>
      </c>
      <c r="I11" s="45" t="str">
        <f>'Прайс валюта'!I11</f>
        <v>10пар</v>
      </c>
      <c r="J11" s="48">
        <f>J37+J46*2</f>
        <v>479</v>
      </c>
      <c r="K11" s="46" t="str">
        <f>'Прайс валюта'!K11</f>
        <v>30пар</v>
      </c>
    </row>
    <row r="12" spans="1:14" ht="21" customHeight="1" x14ac:dyDescent="0.35">
      <c r="A12" s="66" t="str">
        <f>'Прайс валюта'!A12</f>
        <v>-</v>
      </c>
      <c r="B12" s="66" t="str">
        <f>'Прайс валюта'!B12</f>
        <v>0045(N)</v>
      </c>
      <c r="C12" s="105" t="str">
        <f>'Прайс валюта'!C12</f>
        <v>Механізм підйому матраца М45 чорний (250-1800N), компл., (Укр-Турц)*</v>
      </c>
      <c r="D12" s="41" t="s">
        <v>2</v>
      </c>
      <c r="E12" s="43">
        <f>ROUND(E38+E46*2,0)</f>
        <v>665</v>
      </c>
      <c r="F12" s="44">
        <f>F38+F46*2</f>
        <v>598</v>
      </c>
      <c r="G12" s="45" t="str">
        <f>'Прайс валюта'!G12</f>
        <v>5пар</v>
      </c>
      <c r="H12" s="44">
        <f>H38+H46*2</f>
        <v>565</v>
      </c>
      <c r="I12" s="45" t="str">
        <f>'Прайс валюта'!I12</f>
        <v>10пар</v>
      </c>
      <c r="J12" s="48">
        <f>J38+J46*2</f>
        <v>499</v>
      </c>
      <c r="K12" s="46" t="str">
        <f>'Прайс валюта'!K12</f>
        <v>30пар</v>
      </c>
    </row>
    <row r="13" spans="1:14" ht="21" customHeight="1" x14ac:dyDescent="0.35">
      <c r="A13" s="66" t="s">
        <v>74</v>
      </c>
      <c r="B13" s="66" t="str">
        <f>'Прайс валюта'!B13</f>
        <v>00452(N)</v>
      </c>
      <c r="C13" s="50" t="str">
        <f>'Прайс валюта'!C13</f>
        <v>Механізм підйому матраца М45 Титан (250-1800N), компл., (Укр-Турц)*</v>
      </c>
      <c r="D13" s="41" t="s">
        <v>2</v>
      </c>
      <c r="E13" s="43">
        <f>E12</f>
        <v>665</v>
      </c>
      <c r="F13" s="44">
        <f>F12</f>
        <v>598</v>
      </c>
      <c r="G13" s="45" t="str">
        <f>'Прайс валюта'!G13</f>
        <v>5пар</v>
      </c>
      <c r="H13" s="44">
        <f>H12</f>
        <v>565</v>
      </c>
      <c r="I13" s="45" t="str">
        <f>'Прайс валюта'!I13</f>
        <v>10пар</v>
      </c>
      <c r="J13" s="48">
        <f>J12</f>
        <v>499</v>
      </c>
      <c r="K13" s="46" t="str">
        <f>'Прайс валюта'!K13</f>
        <v>30пар</v>
      </c>
    </row>
    <row r="14" spans="1:14" ht="21" customHeight="1" x14ac:dyDescent="0.35">
      <c r="A14" s="66" t="str">
        <f>'Прайс валюта'!A14</f>
        <v>-</v>
      </c>
      <c r="B14" s="66" t="str">
        <f>'Прайс валюта'!B14</f>
        <v>0047(N)</v>
      </c>
      <c r="C14" s="50" t="str">
        <f>'Прайс валюта'!C14</f>
        <v>Механізм підйому матраца Фокстер (250-1800N), компл., (Укр+Турц)</v>
      </c>
      <c r="D14" s="41" t="s">
        <v>2</v>
      </c>
      <c r="E14" s="43">
        <f>E40+E46*2+E19</f>
        <v>939</v>
      </c>
      <c r="F14" s="44">
        <f>F40+F46*2+F19</f>
        <v>844.30000000000007</v>
      </c>
      <c r="G14" s="45" t="str">
        <f>'Прайс валюта'!G14</f>
        <v>5пар</v>
      </c>
      <c r="H14" s="44">
        <f>H40+H46*2+H19</f>
        <v>796.44999999999993</v>
      </c>
      <c r="I14" s="45" t="str">
        <f>'Прайс валюта'!I14</f>
        <v>10пар</v>
      </c>
      <c r="J14" s="48">
        <f>J40+J46*2+J19</f>
        <v>702.75</v>
      </c>
      <c r="K14" s="46" t="str">
        <f>'Прайс валюта'!K14</f>
        <v>30пар</v>
      </c>
    </row>
    <row r="15" spans="1:14" ht="21" customHeight="1" x14ac:dyDescent="0.35">
      <c r="A15" s="66" t="str">
        <f>'Прайс валюта'!A15</f>
        <v>-</v>
      </c>
      <c r="B15" s="66" t="str">
        <f>'Прайс валюта'!B15</f>
        <v>00451(N)</v>
      </c>
      <c r="C15" s="50" t="str">
        <f>'Прайс валюта'!C15</f>
        <v>Механізм підйому матраца М45 Long (250-1800N), компл., (Укр+Турц)*</v>
      </c>
      <c r="D15" s="41" t="s">
        <v>2</v>
      </c>
      <c r="E15" s="43">
        <f>ROUND(E41+E46*2,0)</f>
        <v>872</v>
      </c>
      <c r="F15" s="44">
        <f>F41+F46*2</f>
        <v>784</v>
      </c>
      <c r="G15" s="45" t="str">
        <f>'Прайс валюта'!G15</f>
        <v>5пар</v>
      </c>
      <c r="H15" s="44">
        <f>H41+H46*2</f>
        <v>741</v>
      </c>
      <c r="I15" s="45" t="str">
        <f>'Прайс валюта'!I15</f>
        <v>10пар</v>
      </c>
      <c r="J15" s="48">
        <f>J41+J46*2</f>
        <v>654</v>
      </c>
      <c r="K15" s="46" t="str">
        <f>'Прайс валюта'!K15</f>
        <v>30пар</v>
      </c>
      <c r="M15" s="61"/>
    </row>
    <row r="16" spans="1:14" ht="21" customHeight="1" x14ac:dyDescent="0.35">
      <c r="A16" s="66" t="str">
        <f>'Прайс валюта'!A16</f>
        <v>-</v>
      </c>
      <c r="B16" s="66" t="str">
        <f>'Прайс валюта'!B16</f>
        <v>0044(N)</v>
      </c>
      <c r="C16" s="50" t="str">
        <f>'Прайс валюта'!C16</f>
        <v>Механізм підйому матраца Himars чорний (150-1500N), компл., (Укр+Турц)</v>
      </c>
      <c r="D16" s="41" t="s">
        <v>2</v>
      </c>
      <c r="E16" s="43">
        <f>ROUND(E42+E48*2,0)</f>
        <v>1194</v>
      </c>
      <c r="F16" s="44">
        <f>F42+F48*2</f>
        <v>1075</v>
      </c>
      <c r="G16" s="45" t="str">
        <f>'Прайс валюта'!G16</f>
        <v>5пар</v>
      </c>
      <c r="H16" s="44">
        <f>H42+H48*2</f>
        <v>1015</v>
      </c>
      <c r="I16" s="45" t="str">
        <f>'Прайс валюта'!I16</f>
        <v>10пар</v>
      </c>
      <c r="J16" s="48">
        <f>J42+J48*2</f>
        <v>934</v>
      </c>
      <c r="K16" s="46" t="str">
        <f>'Прайс валюта'!K16</f>
        <v>30пар</v>
      </c>
    </row>
    <row r="17" spans="1:11" ht="21" customHeight="1" x14ac:dyDescent="0.35">
      <c r="A17" s="66" t="s">
        <v>74</v>
      </c>
      <c r="B17" s="66" t="s">
        <v>195</v>
      </c>
      <c r="C17" s="105" t="str">
        <f>'Прайс валюта'!C17</f>
        <v>Механізм підйому матраца Himars титан (150-1500N), компл., (Укр+Турц)</v>
      </c>
      <c r="D17" s="41" t="s">
        <v>2</v>
      </c>
      <c r="E17" s="43">
        <f>ROUND(E43+E48*2,0)</f>
        <v>1194</v>
      </c>
      <c r="F17" s="44">
        <f>F43+F48*2</f>
        <v>1075</v>
      </c>
      <c r="G17" s="45" t="str">
        <f>'Прайс валюта'!G17</f>
        <v>5пар</v>
      </c>
      <c r="H17" s="44">
        <f>H43+H48*2</f>
        <v>1015</v>
      </c>
      <c r="I17" s="45" t="str">
        <f>'Прайс валюта'!I17</f>
        <v>10пар</v>
      </c>
      <c r="J17" s="48">
        <f>J43+J48*2</f>
        <v>934</v>
      </c>
      <c r="K17" s="46" t="str">
        <f>'Прайс валюта'!K17</f>
        <v>30пар</v>
      </c>
    </row>
    <row r="18" spans="1:11" ht="21" customHeight="1" x14ac:dyDescent="0.35">
      <c r="A18" s="66" t="s">
        <v>74</v>
      </c>
      <c r="B18" s="66" t="str">
        <f>'Прайс валюта'!B18</f>
        <v>0048(N)</v>
      </c>
      <c r="C18" s="105" t="str">
        <f>'Прайс валюта'!C18</f>
        <v>Механізм підйому матраца Samson (150-1500N), компл., (Укр+Турц)</v>
      </c>
      <c r="D18" s="41" t="s">
        <v>2</v>
      </c>
      <c r="E18" s="43">
        <f>ROUND(E44+E49*2,0)</f>
        <v>1806</v>
      </c>
      <c r="F18" s="44">
        <f>F44+F49*2</f>
        <v>1625</v>
      </c>
      <c r="G18" s="45" t="str">
        <f>'Прайс валюта'!G18</f>
        <v>5пар</v>
      </c>
      <c r="H18" s="44">
        <f>H44+H49*2</f>
        <v>1536</v>
      </c>
      <c r="I18" s="45" t="str">
        <f>'Прайс валюта'!I18</f>
        <v>10пар</v>
      </c>
      <c r="J18" s="48">
        <f>J44+J49*2</f>
        <v>1416</v>
      </c>
      <c r="K18" s="46" t="str">
        <f>'Прайс валюта'!K18</f>
        <v>30пар</v>
      </c>
    </row>
    <row r="19" spans="1:11" ht="21" customHeight="1" x14ac:dyDescent="0.35">
      <c r="A19" s="42">
        <f>'Прайс валюта'!A19</f>
        <v>350</v>
      </c>
      <c r="B19" s="66" t="str">
        <f>'Прайс валюта'!B19</f>
        <v>0100</v>
      </c>
      <c r="C19" s="122" t="str">
        <f>'Прайс валюта'!C19</f>
        <v>Обмежувач ходу амортизатора для механізму підйому ліжка</v>
      </c>
      <c r="D19" s="41" t="s">
        <v>2</v>
      </c>
      <c r="E19" s="43">
        <f>ROUND('Прайс валюта'!E19,0)</f>
        <v>30</v>
      </c>
      <c r="F19" s="44">
        <f>ROUND('Прайс валюта'!F19,0)</f>
        <v>27</v>
      </c>
      <c r="G19" s="45" t="str">
        <f>'Прайс валюта'!G19</f>
        <v>10шт</v>
      </c>
      <c r="H19" s="44">
        <f>ROUND('Прайс валюта'!H19,0)</f>
        <v>24</v>
      </c>
      <c r="I19" s="45" t="str">
        <f>'Прайс валюта'!I19</f>
        <v>50шт</v>
      </c>
      <c r="J19" s="48">
        <f>ROUND('Прайс валюта'!J19,0)</f>
        <v>21</v>
      </c>
      <c r="K19" s="46" t="str">
        <f>'Прайс валюта'!K19</f>
        <v>100шт</v>
      </c>
    </row>
    <row r="20" spans="1:11" ht="21" customHeight="1" x14ac:dyDescent="0.35">
      <c r="A20" s="42">
        <f>'Прайс валюта'!A20</f>
        <v>60</v>
      </c>
      <c r="B20" s="66" t="str">
        <f>'Прайс валюта'!B20</f>
        <v>0020</v>
      </c>
      <c r="C20" s="123" t="str">
        <f>'Прайс валюта'!C20</f>
        <v>Обмежувач матрацу Твіст</v>
      </c>
      <c r="D20" s="9" t="s">
        <v>2</v>
      </c>
      <c r="E20" s="43">
        <f>ROUND('Прайс валюта'!E20,0)</f>
        <v>79</v>
      </c>
      <c r="F20" s="44">
        <f>ROUND('Прайс валюта'!F20,0)</f>
        <v>67</v>
      </c>
      <c r="G20" s="45" t="s">
        <v>9</v>
      </c>
      <c r="H20" s="44">
        <f>ROUND('Прайс валюта'!H20,0)</f>
        <v>63</v>
      </c>
      <c r="I20" s="45" t="s">
        <v>8</v>
      </c>
      <c r="J20" s="48">
        <f>ROUND('Прайс валюта'!J20,0)</f>
        <v>55</v>
      </c>
      <c r="K20" s="46" t="s">
        <v>10</v>
      </c>
    </row>
    <row r="21" spans="1:11" ht="21" customHeight="1" x14ac:dyDescent="0.35">
      <c r="A21" s="42">
        <f>'Прайс валюта'!A21</f>
        <v>161</v>
      </c>
      <c r="B21" s="66" t="str">
        <f>'Прайс валюта'!B21</f>
        <v>0025/0030</v>
      </c>
      <c r="C21" s="123" t="str">
        <f>'Прайс валюта'!C21</f>
        <v>Обмежувач матрацу Флеш цинк 25мм, 30мм</v>
      </c>
      <c r="D21" s="9" t="s">
        <v>2</v>
      </c>
      <c r="E21" s="43">
        <f>ROUND('Прайс валюта'!E21,0)</f>
        <v>68</v>
      </c>
      <c r="F21" s="44">
        <f>ROUND('Прайс валюта'!F21,0)</f>
        <v>58</v>
      </c>
      <c r="G21" s="45" t="s">
        <v>9</v>
      </c>
      <c r="H21" s="44">
        <f>ROUND('Прайс валюта'!H21,0)</f>
        <v>54</v>
      </c>
      <c r="I21" s="45" t="s">
        <v>8</v>
      </c>
      <c r="J21" s="48">
        <f>ROUND('Прайс валюта'!J21,0)</f>
        <v>48</v>
      </c>
      <c r="K21" s="46" t="s">
        <v>10</v>
      </c>
    </row>
    <row r="22" spans="1:11" ht="21" customHeight="1" x14ac:dyDescent="0.35">
      <c r="A22" s="42">
        <f>'Прайс валюта'!A22</f>
        <v>161</v>
      </c>
      <c r="B22" s="66" t="str">
        <f>'Прайс валюта'!B22</f>
        <v>00251/00301</v>
      </c>
      <c r="C22" s="123" t="str">
        <f>'Прайс валюта'!C22</f>
        <v>Обмежувач матрацу Флеш хром 25мм, 30мм</v>
      </c>
      <c r="D22" s="9" t="s">
        <v>2</v>
      </c>
      <c r="E22" s="43">
        <f>ROUND('Прайс валюта'!E22,0)</f>
        <v>120</v>
      </c>
      <c r="F22" s="44">
        <f>ROUND('Прайс валюта'!F22,0)</f>
        <v>102</v>
      </c>
      <c r="G22" s="45" t="s">
        <v>9</v>
      </c>
      <c r="H22" s="44">
        <f>ROUND('Прайс валюта'!H22,0)</f>
        <v>96</v>
      </c>
      <c r="I22" s="45" t="s">
        <v>8</v>
      </c>
      <c r="J22" s="48">
        <f>ROUND('Прайс валюта'!J22,0)</f>
        <v>90</v>
      </c>
      <c r="K22" s="46" t="s">
        <v>10</v>
      </c>
    </row>
    <row r="23" spans="1:11" ht="21" customHeight="1" x14ac:dyDescent="0.35">
      <c r="A23" s="42">
        <f>'Прайс валюта'!A23</f>
        <v>0</v>
      </c>
      <c r="B23" s="66" t="str">
        <f>'Прайс валюта'!B23</f>
        <v>003205</v>
      </c>
      <c r="C23" s="123" t="s">
        <v>75</v>
      </c>
      <c r="D23" s="9" t="s">
        <v>2</v>
      </c>
      <c r="E23" s="43">
        <f>ROUND('Прайс валюта'!E23,0)</f>
        <v>50</v>
      </c>
      <c r="F23" s="44">
        <f>ROUND('Прайс валюта'!F23,0)</f>
        <v>45</v>
      </c>
      <c r="G23" s="45" t="s">
        <v>9</v>
      </c>
      <c r="H23" s="44">
        <f>ROUND('Прайс валюта'!H23,0)</f>
        <v>43</v>
      </c>
      <c r="I23" s="45" t="s">
        <v>8</v>
      </c>
      <c r="J23" s="48">
        <f>ROUND('Прайс валюта'!J23,0)</f>
        <v>40</v>
      </c>
      <c r="K23" s="46" t="s">
        <v>10</v>
      </c>
    </row>
    <row r="24" spans="1:11" ht="21" customHeight="1" x14ac:dyDescent="0.35">
      <c r="A24" s="42">
        <f>'Прайс валюта'!A24</f>
        <v>200</v>
      </c>
      <c r="B24" s="66" t="str">
        <f>'Прайс валюта'!B24</f>
        <v>01000б</v>
      </c>
      <c r="C24" s="123" t="str">
        <f>'Прайс валюта'!C24</f>
        <v>Ремінь для підйому каркасу чорна</v>
      </c>
      <c r="D24" s="9" t="s">
        <v>2</v>
      </c>
      <c r="E24" s="43">
        <f>ROUND('Прайс валюта'!E24,0)</f>
        <v>50</v>
      </c>
      <c r="F24" s="44">
        <f>ROUND('Прайс валюта'!F24,0)</f>
        <v>43</v>
      </c>
      <c r="G24" s="45" t="s">
        <v>9</v>
      </c>
      <c r="H24" s="44">
        <f>ROUND('Прайс валюта'!H24,0)</f>
        <v>35</v>
      </c>
      <c r="I24" s="45" t="str">
        <f>'Прайс валюта'!I24</f>
        <v>30шт</v>
      </c>
      <c r="J24" s="48">
        <f>ROUND('Прайс валюта'!J24,0)</f>
        <v>33</v>
      </c>
      <c r="K24" s="46" t="str">
        <f>'Прайс валюта'!K24</f>
        <v>50шт</v>
      </c>
    </row>
    <row r="25" spans="1:11" ht="21" customHeight="1" x14ac:dyDescent="0.35">
      <c r="A25" s="42">
        <v>200</v>
      </c>
      <c r="B25" s="66" t="str">
        <f>'Прайс валюта'!B25</f>
        <v>01000ч</v>
      </c>
      <c r="C25" s="123" t="str">
        <f>'Прайс валюта'!C25</f>
        <v>Ремінь для підйому каркасу біла</v>
      </c>
      <c r="D25" s="9" t="s">
        <v>2</v>
      </c>
      <c r="E25" s="43">
        <f>ROUND('Прайс валюта'!E25,0)</f>
        <v>50</v>
      </c>
      <c r="F25" s="44">
        <f>ROUND('Прайс валюта'!F25,0)</f>
        <v>43</v>
      </c>
      <c r="G25" s="45" t="s">
        <v>9</v>
      </c>
      <c r="H25" s="44">
        <f>ROUND('Прайс валюта'!H25,0)</f>
        <v>35</v>
      </c>
      <c r="I25" s="45" t="str">
        <f>'Прайс валюта'!I25</f>
        <v>30шт</v>
      </c>
      <c r="J25" s="48">
        <f>ROUND('Прайс валюта'!J25,0)</f>
        <v>33</v>
      </c>
      <c r="K25" s="46" t="str">
        <f>'Прайс валюта'!K25</f>
        <v>50шт</v>
      </c>
    </row>
    <row r="26" spans="1:11" ht="21" customHeight="1" x14ac:dyDescent="0.35">
      <c r="A26" s="42">
        <f>'Прайс валюта'!A26</f>
        <v>60</v>
      </c>
      <c r="B26" s="66" t="str">
        <f>'Прайс валюта'!B26</f>
        <v>7070</v>
      </c>
      <c r="C26" s="123" t="str">
        <f>'Прайс валюта'!C26</f>
        <v>Кутник ліжка опорний оцинкований 7*7см</v>
      </c>
      <c r="D26" s="9" t="s">
        <v>2</v>
      </c>
      <c r="E26" s="43">
        <f>ROUND('Прайс валюта'!E26,0)</f>
        <v>14</v>
      </c>
      <c r="F26" s="49">
        <f>'Прайс валюта'!F26</f>
        <v>12.15</v>
      </c>
      <c r="G26" s="45" t="s">
        <v>9</v>
      </c>
      <c r="H26" s="49">
        <f>'Прайс валюта'!H26</f>
        <v>11.475</v>
      </c>
      <c r="I26" s="45" t="s">
        <v>8</v>
      </c>
      <c r="J26" s="49">
        <f>'Прайс валюта'!J26</f>
        <v>10.8</v>
      </c>
      <c r="K26" s="46" t="s">
        <v>10</v>
      </c>
    </row>
    <row r="27" spans="1:11" ht="21" customHeight="1" x14ac:dyDescent="0.35">
      <c r="A27" s="42">
        <f>'Прайс валюта'!A27</f>
        <v>60</v>
      </c>
      <c r="B27" s="66" t="str">
        <f>'Прайс валюта'!B27</f>
        <v>13513525</v>
      </c>
      <c r="C27" s="123" t="str">
        <f>'Прайс валюта'!C27</f>
        <v>Кутник ліжка опорний сірий 13,5*13,5см</v>
      </c>
      <c r="D27" s="9" t="s">
        <v>2</v>
      </c>
      <c r="E27" s="43">
        <f>ROUND('Прайс валюта'!E27,0)</f>
        <v>78</v>
      </c>
      <c r="F27" s="44">
        <f>ROUND('Прайс валюта'!F27,0)</f>
        <v>70</v>
      </c>
      <c r="G27" s="45" t="s">
        <v>9</v>
      </c>
      <c r="H27" s="44">
        <f>ROUND('Прайс валюта'!H27,0)</f>
        <v>66</v>
      </c>
      <c r="I27" s="45" t="s">
        <v>8</v>
      </c>
      <c r="J27" s="48">
        <f>'Прайс валюта'!J27</f>
        <v>62.400000000000006</v>
      </c>
      <c r="K27" s="46" t="s">
        <v>10</v>
      </c>
    </row>
    <row r="28" spans="1:11" ht="21" customHeight="1" x14ac:dyDescent="0.35">
      <c r="A28" s="42">
        <f>'Прайс валюта'!A28</f>
        <v>55</v>
      </c>
      <c r="B28" s="66" t="str">
        <f>'Прайс валюта'!B28</f>
        <v>14014025</v>
      </c>
      <c r="C28" s="123" t="str">
        <f>'Прайс валюта'!C28</f>
        <v>Кутник ліжка опорний сірий 14*14см</v>
      </c>
      <c r="D28" s="9" t="s">
        <v>2</v>
      </c>
      <c r="E28" s="43">
        <f>ROUND('Прайс валюта'!E28,0)</f>
        <v>78</v>
      </c>
      <c r="F28" s="44">
        <f>ROUND('Прайс валюта'!F28,0)</f>
        <v>70</v>
      </c>
      <c r="G28" s="45" t="s">
        <v>9</v>
      </c>
      <c r="H28" s="44">
        <f>ROUND('Прайс валюта'!H28,0)</f>
        <v>66</v>
      </c>
      <c r="I28" s="45" t="s">
        <v>8</v>
      </c>
      <c r="J28" s="48">
        <f>ROUND('Прайс валюта'!J28,0)</f>
        <v>62</v>
      </c>
      <c r="K28" s="46" t="s">
        <v>10</v>
      </c>
    </row>
    <row r="29" spans="1:11" ht="21" customHeight="1" x14ac:dyDescent="0.35">
      <c r="A29" s="42">
        <f>'Прайс валюта'!A29</f>
        <v>60</v>
      </c>
      <c r="B29" s="66" t="str">
        <f>'Прайс валюта'!B29</f>
        <v>1601601</v>
      </c>
      <c r="C29" s="123" t="str">
        <f>'Прайс валюта'!C29</f>
        <v>Кутник ліжка опорний чорний 16*16см</v>
      </c>
      <c r="D29" s="9" t="s">
        <v>2</v>
      </c>
      <c r="E29" s="43">
        <f>ROUND('Прайс валюта'!E29,0)</f>
        <v>90</v>
      </c>
      <c r="F29" s="44">
        <f>ROUND('Прайс валюта'!F29,0)</f>
        <v>81</v>
      </c>
      <c r="G29" s="45" t="s">
        <v>9</v>
      </c>
      <c r="H29" s="44">
        <f>'Прайс валюта'!H29</f>
        <v>76.5</v>
      </c>
      <c r="I29" s="45" t="s">
        <v>8</v>
      </c>
      <c r="J29" s="48">
        <f>'Прайс валюта'!J29</f>
        <v>72</v>
      </c>
      <c r="K29" s="46" t="s">
        <v>10</v>
      </c>
    </row>
    <row r="30" spans="1:11" ht="21" customHeight="1" x14ac:dyDescent="0.35">
      <c r="A30" s="42">
        <f>'Прайс валюта'!A30</f>
        <v>60</v>
      </c>
      <c r="B30" s="66" t="str">
        <f>'Прайс валюта'!B30</f>
        <v>160160</v>
      </c>
      <c r="C30" s="123" t="str">
        <f>'Прайс валюта'!C30</f>
        <v>Кутник ліжка опорний оцинкований 16*16см</v>
      </c>
      <c r="D30" s="9" t="s">
        <v>2</v>
      </c>
      <c r="E30" s="43">
        <f>ROUND('Прайс валюта'!E30,0)</f>
        <v>90</v>
      </c>
      <c r="F30" s="44">
        <f>'Прайс валюта'!F30</f>
        <v>81</v>
      </c>
      <c r="G30" s="45" t="s">
        <v>9</v>
      </c>
      <c r="H30" s="44">
        <f>'Прайс валюта'!H30</f>
        <v>76.5</v>
      </c>
      <c r="I30" s="45" t="s">
        <v>8</v>
      </c>
      <c r="J30" s="48">
        <f>'Прайс валюта'!J30</f>
        <v>72</v>
      </c>
      <c r="K30" s="46" t="s">
        <v>10</v>
      </c>
    </row>
    <row r="31" spans="1:11" ht="21" customHeight="1" x14ac:dyDescent="0.35">
      <c r="A31" s="42">
        <f>'Прайс валюта'!A31</f>
        <v>100</v>
      </c>
      <c r="B31" s="66" t="str">
        <f>'Прайс валюта'!B31</f>
        <v>4317</v>
      </c>
      <c r="C31" s="123" t="str">
        <f>'Прайс валюта'!C31</f>
        <v>Демпфер гумовий, відбійник для металевого кутника</v>
      </c>
      <c r="D31" s="9" t="s">
        <v>2</v>
      </c>
      <c r="E31" s="43">
        <f>ROUND('Прайс валюта'!E31,0)</f>
        <v>8</v>
      </c>
      <c r="F31" s="44">
        <f>'Прайс валюта'!F31</f>
        <v>7.2</v>
      </c>
      <c r="G31" s="45" t="s">
        <v>9</v>
      </c>
      <c r="H31" s="48">
        <f>'Прайс валюта'!H31</f>
        <v>6.48</v>
      </c>
      <c r="I31" s="45" t="s">
        <v>8</v>
      </c>
      <c r="J31" s="48">
        <f>'Прайс валюта'!J31</f>
        <v>6</v>
      </c>
      <c r="K31" s="46" t="s">
        <v>10</v>
      </c>
    </row>
    <row r="32" spans="1:11" ht="21" customHeight="1" x14ac:dyDescent="0.35">
      <c r="A32" s="42">
        <f>'Прайс валюта'!A32</f>
        <v>70</v>
      </c>
      <c r="B32" s="66" t="str">
        <f>'Прайс валюта'!B32</f>
        <v>12034</v>
      </c>
      <c r="C32" s="123" t="str">
        <f>'Прайс валюта'!C32</f>
        <v>Зачіп монтажний універсальний оцинкований</v>
      </c>
      <c r="D32" s="9" t="s">
        <v>2</v>
      </c>
      <c r="E32" s="63">
        <f>ROUND('Прайс валюта'!E32,0)</f>
        <v>32</v>
      </c>
      <c r="F32" s="48">
        <f>'Прайс валюта'!F32</f>
        <v>27.2</v>
      </c>
      <c r="G32" s="45" t="s">
        <v>9</v>
      </c>
      <c r="H32" s="48">
        <f>'Прайс валюта'!H32</f>
        <v>25.6</v>
      </c>
      <c r="I32" s="45" t="s">
        <v>8</v>
      </c>
      <c r="J32" s="48">
        <f>'Прайс валюта'!J32</f>
        <v>22.4</v>
      </c>
      <c r="K32" s="46" t="s">
        <v>10</v>
      </c>
    </row>
    <row r="33" spans="1:13" ht="21" customHeight="1" x14ac:dyDescent="0.35">
      <c r="A33" s="42">
        <f>'Прайс валюта'!A33</f>
        <v>46</v>
      </c>
      <c r="B33" s="66" t="str">
        <f>'Прайс валюта'!B33</f>
        <v>0043</v>
      </c>
      <c r="C33" s="27" t="str">
        <f>'Прайс валюта'!C33</f>
        <v>Механізм підйому матраца М43 графіт (без амортизаторів), пара, (Укр)</v>
      </c>
      <c r="D33" s="9" t="s">
        <v>2</v>
      </c>
      <c r="E33" s="60">
        <f>ROUND('Прайс валюта'!E33,0)</f>
        <v>460</v>
      </c>
      <c r="F33" s="57">
        <f>ROUND('Прайс валюта'!F33,0)</f>
        <v>414</v>
      </c>
      <c r="G33" s="58" t="str">
        <f>'Прайс валюта'!G33</f>
        <v>5пар</v>
      </c>
      <c r="H33" s="57">
        <f>ROUND('Прайс валюта'!H33,0)</f>
        <v>391</v>
      </c>
      <c r="I33" s="58" t="str">
        <f>'Прайс валюта'!I33</f>
        <v>10пар</v>
      </c>
      <c r="J33" s="65">
        <f>ROUND('Прайс валюта'!J33,0)</f>
        <v>368</v>
      </c>
      <c r="K33" s="59" t="str">
        <f>'Прайс валюта'!K33</f>
        <v>30пар</v>
      </c>
    </row>
    <row r="34" spans="1:13" ht="21" customHeight="1" x14ac:dyDescent="0.35">
      <c r="A34" s="42">
        <f>'Прайс валюта'!A34</f>
        <v>46</v>
      </c>
      <c r="B34" s="66" t="str">
        <f>'Прайс валюта'!B34</f>
        <v>00431</v>
      </c>
      <c r="C34" s="27" t="str">
        <f>'Прайс валюта'!C34</f>
        <v>Механізм підйому матраца М43 білий (без амортизаторів), пара, (Укр)</v>
      </c>
      <c r="D34" s="9" t="s">
        <v>2</v>
      </c>
      <c r="E34" s="60">
        <f>ROUND('Прайс валюта'!E34,0)</f>
        <v>460</v>
      </c>
      <c r="F34" s="57">
        <f>ROUND('Прайс валюта'!F34,0)</f>
        <v>414</v>
      </c>
      <c r="G34" s="58" t="str">
        <f>'Прайс валюта'!G34</f>
        <v>5пар</v>
      </c>
      <c r="H34" s="57">
        <f>ROUND('Прайс валюта'!H34,0)</f>
        <v>391</v>
      </c>
      <c r="I34" s="58" t="str">
        <f>'Прайс валюта'!I34</f>
        <v>10пар</v>
      </c>
      <c r="J34" s="65">
        <f>ROUND('Прайс валюта'!J34,0)</f>
        <v>368</v>
      </c>
      <c r="K34" s="59" t="str">
        <f>'Прайс валюта'!K34</f>
        <v>30пар</v>
      </c>
    </row>
    <row r="35" spans="1:13" ht="21" customHeight="1" x14ac:dyDescent="0.35">
      <c r="A35" s="42">
        <f>'Прайс валюта'!A35</f>
        <v>50</v>
      </c>
      <c r="B35" s="66" t="str">
        <f>'Прайс валюта'!B35</f>
        <v>0046</v>
      </c>
      <c r="C35" s="123" t="str">
        <f>'Прайс валюта'!C35</f>
        <v>Механізм підйому матраца Eksan (без амортиз), пара, (Укр)</v>
      </c>
      <c r="D35" s="9" t="s">
        <v>2</v>
      </c>
      <c r="E35" s="63">
        <f>ROUND('Прайс валюта'!E35*E2,0)</f>
        <v>446</v>
      </c>
      <c r="F35" s="44">
        <f>ROUND('Прайс валюта'!F35*E2,0)</f>
        <v>401</v>
      </c>
      <c r="G35" s="45" t="str">
        <f>'Прайс валюта'!G35</f>
        <v>5пар</v>
      </c>
      <c r="H35" s="44">
        <f>ROUND('Прайс валюта'!H35*E2,0)</f>
        <v>379</v>
      </c>
      <c r="I35" s="45" t="str">
        <f>'Прайс валюта'!I35</f>
        <v>10пар</v>
      </c>
      <c r="J35" s="48">
        <f>ROUND('Прайс валюта'!J35*E2,0)</f>
        <v>334</v>
      </c>
      <c r="K35" s="46" t="str">
        <f>'Прайс валюта'!K35</f>
        <v>30пар</v>
      </c>
    </row>
    <row r="36" spans="1:13" ht="21" customHeight="1" x14ac:dyDescent="0.35">
      <c r="A36" s="42">
        <f>'Прайс валюта'!A36</f>
        <v>55</v>
      </c>
      <c r="B36" s="66" t="str">
        <f>'Прайс валюта'!B36</f>
        <v>00461</v>
      </c>
      <c r="C36" s="27" t="str">
        <f>'Прайс валюта'!C36</f>
        <v>Механізм підйому матраца Gasan чорний (без амортиз), пара, (Турц)</v>
      </c>
      <c r="D36" s="9" t="s">
        <v>2</v>
      </c>
      <c r="E36" s="63">
        <f>ROUND('Прайс валюта'!E36*E3,0)</f>
        <v>386</v>
      </c>
      <c r="F36" s="44">
        <f>ROUND('Прайс валюта'!F36*E3,0)</f>
        <v>348</v>
      </c>
      <c r="G36" s="45" t="str">
        <f>'Прайс валюта'!G36</f>
        <v>5пар</v>
      </c>
      <c r="H36" s="44">
        <f>ROUND('Прайс валюта'!H36*E3,0)</f>
        <v>328</v>
      </c>
      <c r="I36" s="45" t="str">
        <f>'Прайс валюта'!I36</f>
        <v>10пар</v>
      </c>
      <c r="J36" s="48">
        <f>ROUND('Прайс валюта'!J36*E3,0)</f>
        <v>290</v>
      </c>
      <c r="K36" s="46" t="str">
        <f>'Прайс валюта'!K36</f>
        <v>30пар</v>
      </c>
    </row>
    <row r="37" spans="1:13" ht="21" customHeight="1" x14ac:dyDescent="0.35">
      <c r="A37" s="42">
        <f>'Прайс валюта'!A37</f>
        <v>55</v>
      </c>
      <c r="B37" s="66" t="str">
        <f>'Прайс валюта'!B37</f>
        <v>00462</v>
      </c>
      <c r="C37" s="27" t="str">
        <f>'Прайс валюта'!C37</f>
        <v>Механізм підйому матраца Gasan білий (без амортиз), пара, (Турц)</v>
      </c>
      <c r="D37" s="9" t="s">
        <v>2</v>
      </c>
      <c r="E37" s="63">
        <f>E36</f>
        <v>386</v>
      </c>
      <c r="F37" s="44">
        <f>ROUND('Прайс валюта'!F37*E3,0)</f>
        <v>348</v>
      </c>
      <c r="G37" s="45" t="str">
        <f>'Прайс валюта'!G37</f>
        <v>5пар</v>
      </c>
      <c r="H37" s="44">
        <f>ROUND('Прайс валюта'!H37*E3,0)</f>
        <v>328</v>
      </c>
      <c r="I37" s="45" t="str">
        <f>'Прайс валюта'!I37</f>
        <v>10пар</v>
      </c>
      <c r="J37" s="48">
        <f>ROUND('Прайс валюта'!J37*E3,0)</f>
        <v>290</v>
      </c>
      <c r="K37" s="46" t="str">
        <f>'Прайс валюта'!K37</f>
        <v>30пар</v>
      </c>
    </row>
    <row r="38" spans="1:13" ht="21" customHeight="1" x14ac:dyDescent="0.35">
      <c r="A38" s="42">
        <f>'Прайс валюта'!A38</f>
        <v>50</v>
      </c>
      <c r="B38" s="66" t="str">
        <f>'Прайс валюта'!B38</f>
        <v>0045</v>
      </c>
      <c r="C38" s="123" t="str">
        <f>'Прайс валюта'!C38</f>
        <v>Механізм підйому матраца М45 чорний (без амортизаторів)</v>
      </c>
      <c r="D38" s="9" t="s">
        <v>2</v>
      </c>
      <c r="E38" s="60">
        <f>ROUND('Прайс валюта'!E38,0)</f>
        <v>413</v>
      </c>
      <c r="F38" s="44">
        <f>ROUND('Прайс валюта'!F38,0)</f>
        <v>372</v>
      </c>
      <c r="G38" s="45" t="str">
        <f>'Прайс валюта'!G38</f>
        <v>5пар</v>
      </c>
      <c r="H38" s="44">
        <f>ROUND('Прайс валюта'!H38,0)</f>
        <v>351</v>
      </c>
      <c r="I38" s="45" t="str">
        <f>'Прайс валюта'!I38</f>
        <v>10пар</v>
      </c>
      <c r="J38" s="48">
        <f>ROUND('Прайс валюта'!J38,0)</f>
        <v>310</v>
      </c>
      <c r="K38" s="46" t="str">
        <f>'Прайс валюта'!K38</f>
        <v>30пар</v>
      </c>
    </row>
    <row r="39" spans="1:13" ht="16.8" customHeight="1" x14ac:dyDescent="0.35">
      <c r="A39" s="42">
        <f>'Прайс валюта'!A39</f>
        <v>50</v>
      </c>
      <c r="B39" s="66" t="str">
        <f>'Прайс валюта'!B39</f>
        <v>00452</v>
      </c>
      <c r="C39" s="123" t="str">
        <f>'Прайс валюта'!C39</f>
        <v>Механізм підйому матраца М45 Титан (без амортизаторів)</v>
      </c>
      <c r="D39" s="9" t="s">
        <v>2</v>
      </c>
      <c r="E39" s="60">
        <f>ROUND('Прайс валюта'!E39,0)</f>
        <v>413</v>
      </c>
      <c r="F39" s="44">
        <f>ROUND('Прайс валюта'!F39,0)</f>
        <v>372</v>
      </c>
      <c r="G39" s="45" t="str">
        <f>'Прайс валюта'!G39</f>
        <v>5пар</v>
      </c>
      <c r="H39" s="44">
        <f>ROUND('Прайс валюта'!H39,0)</f>
        <v>351</v>
      </c>
      <c r="I39" s="45" t="str">
        <f>'Прайс валюта'!I39</f>
        <v>10пар</v>
      </c>
      <c r="J39" s="48">
        <f>ROUND('Прайс валюта'!J39,0)</f>
        <v>310</v>
      </c>
      <c r="K39" s="46" t="str">
        <f>'Прайс валюта'!K39</f>
        <v>30пар</v>
      </c>
    </row>
    <row r="40" spans="1:13" ht="14.4" customHeight="1" x14ac:dyDescent="0.35">
      <c r="B40" s="66" t="str">
        <f>'Прайс валюта'!B40</f>
        <v>0047</v>
      </c>
      <c r="C40" s="123" t="str">
        <f>'Прайс валюта'!C40</f>
        <v>Механізм підйому матраца Фокстер (без амортизаторів)</v>
      </c>
      <c r="D40" s="9" t="s">
        <v>2</v>
      </c>
      <c r="E40" s="60">
        <v>657</v>
      </c>
      <c r="F40" s="44">
        <f>E40*0.9</f>
        <v>591.30000000000007</v>
      </c>
      <c r="G40" s="45" t="str">
        <f>'Прайс валюта'!G40</f>
        <v>5пар</v>
      </c>
      <c r="H40" s="44">
        <f>E40*0.85</f>
        <v>558.44999999999993</v>
      </c>
      <c r="I40" s="45" t="str">
        <f>'Прайс валюта'!I40</f>
        <v>10пар</v>
      </c>
      <c r="J40" s="48">
        <f>E40*0.75</f>
        <v>492.75</v>
      </c>
      <c r="K40" s="46" t="str">
        <f>'Прайс валюта'!K40</f>
        <v>30пар</v>
      </c>
    </row>
    <row r="41" spans="1:13" ht="16.95" customHeight="1" x14ac:dyDescent="0.35">
      <c r="A41" s="42">
        <f>'Прайс валюта'!A41</f>
        <v>55</v>
      </c>
      <c r="B41" s="66" t="str">
        <f>'Прайс валюта'!B41</f>
        <v>00451</v>
      </c>
      <c r="C41" s="50" t="str">
        <f>'Прайс валюта'!C41</f>
        <v>Механізм підйому матраца М45 Long (без амортизаторів), пара, (Укр)</v>
      </c>
      <c r="D41" s="9" t="s">
        <v>2</v>
      </c>
      <c r="E41" s="60">
        <f>ROUND('Прайс валюта'!E41,0)</f>
        <v>620</v>
      </c>
      <c r="F41" s="44">
        <f>ROUND('Прайс валюта'!F41,0)</f>
        <v>558</v>
      </c>
      <c r="G41" s="45" t="str">
        <f>'Прайс валюта'!G41</f>
        <v>5пар</v>
      </c>
      <c r="H41" s="44">
        <f>ROUND('Прайс валюта'!H41,0)</f>
        <v>527</v>
      </c>
      <c r="I41" s="45" t="str">
        <f>'Прайс валюта'!I41</f>
        <v>10пар</v>
      </c>
      <c r="J41" s="48">
        <f>ROUND('Прайс валюта'!J41,0)</f>
        <v>465</v>
      </c>
      <c r="K41" s="46" t="str">
        <f>'Прайс валюта'!K41</f>
        <v>30пар</v>
      </c>
    </row>
    <row r="42" spans="1:13" ht="21" customHeight="1" x14ac:dyDescent="0.35">
      <c r="A42" s="42">
        <f>'Прайс валюта'!A42</f>
        <v>45</v>
      </c>
      <c r="B42" s="66" t="str">
        <f>'Прайс валюта'!B42</f>
        <v>0044</v>
      </c>
      <c r="C42" s="27" t="str">
        <f>'Прайс валюта'!C42</f>
        <v>Механізм підйому матраца Himars чорний (без амортиз), пара, (Укр)</v>
      </c>
      <c r="D42" s="9" t="s">
        <v>2</v>
      </c>
      <c r="E42" s="60">
        <f>ROUND('Прайс валюта'!E42,0)</f>
        <v>770</v>
      </c>
      <c r="F42" s="44">
        <f t="shared" ref="F42:F49" si="0">ROUND(E42*0.9,0)</f>
        <v>693</v>
      </c>
      <c r="G42" s="45" t="str">
        <f>'Прайс валюта'!G42</f>
        <v>5пар</v>
      </c>
      <c r="H42" s="44">
        <f t="shared" ref="H42:H49" si="1">ROUND(E42*0.85,0)</f>
        <v>655</v>
      </c>
      <c r="I42" s="45" t="str">
        <f>'Прайс валюта'!I42</f>
        <v>10пар</v>
      </c>
      <c r="J42" s="48">
        <f>ROUND('Прайс валюта'!J42,0)</f>
        <v>616</v>
      </c>
      <c r="K42" s="46" t="str">
        <f>'Прайс валюта'!K42</f>
        <v>30пар</v>
      </c>
    </row>
    <row r="43" spans="1:13" ht="21" customHeight="1" x14ac:dyDescent="0.35">
      <c r="B43" s="66" t="str">
        <f>'Прайс валюта'!B43</f>
        <v>00442</v>
      </c>
      <c r="C43" s="27" t="str">
        <f>'Прайс валюта'!C43</f>
        <v>Механізм підйому матраца Himars титан (без амортиз), пара, (Укр)</v>
      </c>
      <c r="D43" s="9" t="s">
        <v>2</v>
      </c>
      <c r="E43" s="60">
        <f>ROUND('Прайс валюта'!E43,0)</f>
        <v>770</v>
      </c>
      <c r="F43" s="44">
        <f t="shared" ref="F43" si="2">ROUND(E43*0.9,0)</f>
        <v>693</v>
      </c>
      <c r="G43" s="45" t="str">
        <f>'Прайс валюта'!G43</f>
        <v>5пар</v>
      </c>
      <c r="H43" s="44">
        <f t="shared" ref="H43" si="3">ROUND(E43*0.85,0)</f>
        <v>655</v>
      </c>
      <c r="I43" s="45" t="str">
        <f>'Прайс валюта'!I43</f>
        <v>10пар</v>
      </c>
      <c r="J43" s="48">
        <f>ROUND('Прайс валюта'!J43,0)</f>
        <v>616</v>
      </c>
      <c r="K43" s="46" t="str">
        <f>'Прайс валюта'!K43</f>
        <v>30пар</v>
      </c>
    </row>
    <row r="44" spans="1:13" ht="21" customHeight="1" x14ac:dyDescent="0.35">
      <c r="A44" s="42">
        <f>'Прайс валюта'!A44</f>
        <v>45</v>
      </c>
      <c r="B44" s="66" t="str">
        <f>'Прайс валюта'!B44</f>
        <v>0048</v>
      </c>
      <c r="C44" s="71" t="str">
        <f>'Прайс валюта'!C44</f>
        <v>Механізм підйому матраца Samson (без амортиз), пара, (Укр)</v>
      </c>
      <c r="D44" s="9" t="s">
        <v>2</v>
      </c>
      <c r="E44" s="60">
        <f>ROUND('Прайс валюта'!E44,0)</f>
        <v>1230</v>
      </c>
      <c r="F44" s="44">
        <f t="shared" si="0"/>
        <v>1107</v>
      </c>
      <c r="G44" s="45" t="str">
        <f>'Прайс валюта'!G44</f>
        <v>5пар</v>
      </c>
      <c r="H44" s="44">
        <f t="shared" si="1"/>
        <v>1046</v>
      </c>
      <c r="I44" s="45" t="str">
        <f>'Прайс валюта'!I44</f>
        <v>10пар</v>
      </c>
      <c r="J44" s="48">
        <f>ROUND('Прайс валюта'!J44,0)</f>
        <v>984</v>
      </c>
      <c r="K44" s="46" t="str">
        <f>'Прайс валюта'!K44</f>
        <v>30пар</v>
      </c>
    </row>
    <row r="45" spans="1:13" ht="21" customHeight="1" x14ac:dyDescent="0.35">
      <c r="A45" s="42">
        <f>'Прайс валюта'!A45</f>
        <v>60</v>
      </c>
      <c r="B45" s="66" t="str">
        <f>'Прайс валюта'!B45</f>
        <v>285(N)</v>
      </c>
      <c r="C45" s="30" t="str">
        <f>'Прайс валюта'!C45</f>
        <v>Газовий амортизатор L285мм (250,500,750,1000,1200,1500N), шт, (Турц)</v>
      </c>
      <c r="D45" s="9" t="s">
        <v>2</v>
      </c>
      <c r="E45" s="47">
        <f>ROUND('Прайс валюта'!E45*'Прайс валюта'!E2,0)</f>
        <v>216</v>
      </c>
      <c r="F45" s="44">
        <f t="shared" si="0"/>
        <v>194</v>
      </c>
      <c r="G45" s="45" t="str">
        <f>'Прайс валюта'!G45</f>
        <v>10шт</v>
      </c>
      <c r="H45" s="44">
        <f t="shared" si="1"/>
        <v>184</v>
      </c>
      <c r="I45" s="45" t="str">
        <f>'Прайс валюта'!I45</f>
        <v>50шт</v>
      </c>
      <c r="J45" s="48">
        <f>ROUND(E45*0.75,1)</f>
        <v>162</v>
      </c>
      <c r="K45" s="46" t="str">
        <f>'Прайс валюта'!K45</f>
        <v>100шт</v>
      </c>
    </row>
    <row r="46" spans="1:13" ht="21" customHeight="1" x14ac:dyDescent="0.35">
      <c r="A46" s="42">
        <f>'Прайс валюта'!A46</f>
        <v>60</v>
      </c>
      <c r="B46" s="66" t="str">
        <f>'Прайс валюта'!B46</f>
        <v>365(N)</v>
      </c>
      <c r="C46" s="27" t="str">
        <f>'Прайс валюта'!C46</f>
        <v>Газовий амортизатор L360мм (350,450,750,1000,1000, 1200N), шт, (Турц)</v>
      </c>
      <c r="D46" s="9" t="s">
        <v>2</v>
      </c>
      <c r="E46" s="43">
        <f>ROUND('Прайс валюта'!E46*'Прайс валюта'!E2,0)</f>
        <v>126</v>
      </c>
      <c r="F46" s="44">
        <f t="shared" si="0"/>
        <v>113</v>
      </c>
      <c r="G46" s="45" t="str">
        <f>'Прайс валюта'!G46</f>
        <v>10шт</v>
      </c>
      <c r="H46" s="44">
        <f t="shared" si="1"/>
        <v>107</v>
      </c>
      <c r="I46" s="45" t="str">
        <f>'Прайс валюта'!I46</f>
        <v>50шт</v>
      </c>
      <c r="J46" s="48">
        <f>ROUND(E46*0.75,1)</f>
        <v>94.5</v>
      </c>
      <c r="K46" s="46" t="str">
        <f>'Прайс валюта'!K46</f>
        <v>100шт</v>
      </c>
      <c r="M46" s="20"/>
    </row>
    <row r="47" spans="1:13" ht="19.95" customHeight="1" x14ac:dyDescent="0.35">
      <c r="A47" s="42">
        <f>'Прайс валюта'!A47</f>
        <v>69</v>
      </c>
      <c r="B47" s="66" t="str">
        <f>'Прайс валюта'!B47</f>
        <v>3651500</v>
      </c>
      <c r="C47" s="123" t="str">
        <f>'Прайс валюта'!C47</f>
        <v>Газовий амортизатор L360мм (250, 1500, 1800N), шт, (Турц)</v>
      </c>
      <c r="D47" s="9" t="s">
        <v>2</v>
      </c>
      <c r="E47" s="43">
        <f>ROUND('Прайс валюта'!E47*'Прайс валюта'!E2,0)</f>
        <v>137</v>
      </c>
      <c r="F47" s="44">
        <f t="shared" si="0"/>
        <v>123</v>
      </c>
      <c r="G47" s="45" t="str">
        <f>'Прайс валюта'!G47</f>
        <v>10шт</v>
      </c>
      <c r="H47" s="44">
        <f t="shared" si="1"/>
        <v>116</v>
      </c>
      <c r="I47" s="45" t="str">
        <f>'Прайс валюта'!I47</f>
        <v>50шт</v>
      </c>
      <c r="J47" s="48">
        <f>ROUND(E47*0.75,1)</f>
        <v>102.8</v>
      </c>
      <c r="K47" s="46" t="str">
        <f>'Прайс валюта'!K47</f>
        <v>100шт</v>
      </c>
    </row>
    <row r="48" spans="1:13" ht="21" customHeight="1" x14ac:dyDescent="0.35">
      <c r="A48" s="42">
        <f>'Прайс валюта'!A48</f>
        <v>60</v>
      </c>
      <c r="B48" s="66" t="str">
        <f>'Прайс валюта'!B48</f>
        <v>405(N)</v>
      </c>
      <c r="C48" s="27" t="str">
        <f>'Прайс валюта'!C48</f>
        <v>Газовий амортизатор L405мм (250,500,600,800,1000,1200,1500N), шт, (Турц)</v>
      </c>
      <c r="D48" s="9" t="s">
        <v>2</v>
      </c>
      <c r="E48" s="43">
        <f>ROUND('Прайс валюта'!E48*'Прайс валюта'!E2,0)</f>
        <v>212</v>
      </c>
      <c r="F48" s="44">
        <f t="shared" si="0"/>
        <v>191</v>
      </c>
      <c r="G48" s="45" t="str">
        <f>'Прайс валюта'!G48</f>
        <v>10шт</v>
      </c>
      <c r="H48" s="44">
        <f t="shared" si="1"/>
        <v>180</v>
      </c>
      <c r="I48" s="45" t="str">
        <f>'Прайс валюта'!I48</f>
        <v>50шт</v>
      </c>
      <c r="J48" s="48">
        <f>ROUND(E48*0.75,1)</f>
        <v>159</v>
      </c>
      <c r="K48" s="46" t="str">
        <f>'Прайс валюта'!K48</f>
        <v>100шт</v>
      </c>
    </row>
    <row r="49" spans="1:14" ht="21" customHeight="1" x14ac:dyDescent="0.35">
      <c r="A49" s="42">
        <f>'Прайс валюта'!A49</f>
        <v>50</v>
      </c>
      <c r="B49" s="66" t="str">
        <f>'Прайс валюта'!B49</f>
        <v>585(N)</v>
      </c>
      <c r="C49" s="35" t="str">
        <f>'Прайс валюта'!C49</f>
        <v>Газовий амортизатор L585мм (150,250;500,600,800,1000,1200,1500N), шт, (Турц)</v>
      </c>
      <c r="D49" s="9" t="s">
        <v>2</v>
      </c>
      <c r="E49" s="43">
        <f>ROUND('Прайс валюта'!E49*'Прайс валюта'!E2,0)</f>
        <v>288</v>
      </c>
      <c r="F49" s="44">
        <f t="shared" si="0"/>
        <v>259</v>
      </c>
      <c r="G49" s="45" t="s">
        <v>9</v>
      </c>
      <c r="H49" s="44">
        <f t="shared" si="1"/>
        <v>245</v>
      </c>
      <c r="I49" s="45" t="s">
        <v>8</v>
      </c>
      <c r="J49" s="48">
        <f>ROUND(E49*0.75,1)</f>
        <v>216</v>
      </c>
      <c r="K49" s="46" t="s">
        <v>10</v>
      </c>
    </row>
    <row r="50" spans="1:14" ht="21" customHeight="1" x14ac:dyDescent="0.35">
      <c r="A50" s="42">
        <f>'Прайс валюта'!A50</f>
        <v>250</v>
      </c>
      <c r="B50" s="66" t="str">
        <f>'Прайс валюта'!B50</f>
        <v>00081</v>
      </c>
      <c r="C50" s="130" t="str">
        <f>'Прайс валюта'!C50</f>
        <v>Кріплення амортизатора кутове</v>
      </c>
      <c r="D50" s="9" t="s">
        <v>2</v>
      </c>
      <c r="E50" s="43">
        <f>ROUND('Прайс валюта'!E50,0)</f>
        <v>50</v>
      </c>
      <c r="F50" s="62">
        <f>ROUND('Прайс валюта'!F50,0)</f>
        <v>45</v>
      </c>
      <c r="G50" s="52" t="s">
        <v>9</v>
      </c>
      <c r="H50" s="44">
        <f>ROUND('Прайс валюта'!H50,0)</f>
        <v>40</v>
      </c>
      <c r="I50" s="52" t="s">
        <v>8</v>
      </c>
      <c r="J50" s="48">
        <f>ROUND('Прайс валюта'!J50,0)</f>
        <v>35</v>
      </c>
      <c r="K50" s="46" t="s">
        <v>10</v>
      </c>
    </row>
    <row r="51" spans="1:14" ht="21" customHeight="1" x14ac:dyDescent="0.35">
      <c r="A51" s="42">
        <f>'Прайс валюта'!A51</f>
        <v>250</v>
      </c>
      <c r="B51" s="66" t="str">
        <f>'Прайс валюта'!B51</f>
        <v>0008</v>
      </c>
      <c r="C51" s="130" t="str">
        <f>'Прайс валюта'!C51</f>
        <v>Кріплення амортизатора пряме</v>
      </c>
      <c r="D51" s="9" t="s">
        <v>2</v>
      </c>
      <c r="E51" s="43">
        <f>ROUND('Прайс валюта'!E51,0)</f>
        <v>50</v>
      </c>
      <c r="F51" s="62">
        <f>ROUND('Прайс валюта'!F51,0)</f>
        <v>45</v>
      </c>
      <c r="G51" s="52" t="s">
        <v>9</v>
      </c>
      <c r="H51" s="44">
        <f>ROUND('Прайс валюта'!H50,0)</f>
        <v>40</v>
      </c>
      <c r="I51" s="52" t="s">
        <v>8</v>
      </c>
      <c r="J51" s="48">
        <f>ROUND('Прайс валюта'!J51,0)</f>
        <v>35</v>
      </c>
      <c r="K51" s="46" t="s">
        <v>10</v>
      </c>
    </row>
    <row r="52" spans="1:14" ht="4.5" customHeight="1" x14ac:dyDescent="0.3">
      <c r="A52" s="42">
        <f>'Прайс валюта'!A52</f>
        <v>0</v>
      </c>
      <c r="B52" s="66">
        <f>'Прайс валюта'!B52</f>
        <v>0</v>
      </c>
      <c r="C52" s="282"/>
      <c r="D52" s="283"/>
      <c r="E52" s="283"/>
      <c r="F52" s="283"/>
      <c r="G52" s="283"/>
      <c r="H52" s="283"/>
      <c r="I52" s="283"/>
      <c r="J52" s="283"/>
      <c r="K52" s="284"/>
    </row>
    <row r="53" spans="1:14" ht="21" customHeight="1" x14ac:dyDescent="0.35">
      <c r="B53" s="66"/>
      <c r="C53" s="103"/>
      <c r="D53" s="104"/>
      <c r="E53" s="104"/>
      <c r="F53" s="290" t="s">
        <v>23</v>
      </c>
      <c r="G53" s="290"/>
      <c r="H53" s="290"/>
      <c r="I53" s="291" t="str">
        <f>I5</f>
        <v>15.10.2026р.</v>
      </c>
      <c r="J53" s="291"/>
      <c r="K53" s="292"/>
    </row>
    <row r="54" spans="1:14" ht="15" customHeight="1" x14ac:dyDescent="0.35">
      <c r="C54" s="26" t="s">
        <v>16</v>
      </c>
      <c r="D54" s="79" t="str">
        <f>D6</f>
        <v>Валюта</v>
      </c>
      <c r="E54" s="6" t="str">
        <f>E6</f>
        <v>Роздріб</v>
      </c>
      <c r="F54" s="7" t="str">
        <f>F6</f>
        <v>Опт 1</v>
      </c>
      <c r="G54" s="8" t="str">
        <f>G6</f>
        <v>кількість</v>
      </c>
      <c r="H54" s="7" t="str">
        <f>H6</f>
        <v>Опт 2</v>
      </c>
      <c r="I54" s="8" t="str">
        <f>I6</f>
        <v>кількість</v>
      </c>
      <c r="J54" s="7" t="str">
        <f>J6</f>
        <v>Опт 3</v>
      </c>
      <c r="K54" s="10" t="str">
        <f>K6</f>
        <v>кількість</v>
      </c>
      <c r="N54" s="12"/>
    </row>
    <row r="55" spans="1:14" ht="21" customHeight="1" x14ac:dyDescent="0.35">
      <c r="A55" s="42">
        <f>'Прайс валюта'!A55</f>
        <v>50</v>
      </c>
      <c r="B55" s="66" t="str">
        <f>'Прайс валюта'!B55</f>
        <v>0010</v>
      </c>
      <c r="C55" s="50" t="str">
        <f>'Прайс валюта'!C55</f>
        <v>Механізм ліжка трансформера односп МТ10 б/а пара,компл. (Укр)</v>
      </c>
      <c r="D55" s="41" t="s">
        <v>2</v>
      </c>
      <c r="E55" s="43">
        <f>ROUND('Прайс валюта'!E55,0)</f>
        <v>1330</v>
      </c>
      <c r="F55" s="44">
        <f>'Прайс валюта'!F55</f>
        <v>1197</v>
      </c>
      <c r="G55" s="45" t="str">
        <f>'Прайс валюта'!G55</f>
        <v>3пар</v>
      </c>
      <c r="H55" s="44">
        <f>'Прайс валюта'!H55</f>
        <v>1130.5</v>
      </c>
      <c r="I55" s="45" t="str">
        <f>'Прайс валюта'!I55</f>
        <v>5шт</v>
      </c>
      <c r="J55" s="48">
        <f>'Прайс валюта'!J55</f>
        <v>1064</v>
      </c>
      <c r="K55" s="46" t="str">
        <f>'Прайс валюта'!K55</f>
        <v>20шт</v>
      </c>
    </row>
    <row r="56" spans="1:14" ht="21" customHeight="1" x14ac:dyDescent="0.35">
      <c r="A56" s="42">
        <f>'Прайс валюта'!A56</f>
        <v>50</v>
      </c>
      <c r="B56" s="66" t="str">
        <f>'Прайс валюта'!B56</f>
        <v>0010(N)</v>
      </c>
      <c r="C56" s="50" t="str">
        <f>'Прайс валюта'!C56</f>
        <v>Механізм ліжка трансформера односп МТ10 (250-1500N) пара,компл. (Укр)</v>
      </c>
      <c r="D56" s="41" t="s">
        <v>2</v>
      </c>
      <c r="E56" s="43">
        <f>'Прайс валюта'!E56</f>
        <v>1582</v>
      </c>
      <c r="F56" s="44">
        <f>'Прайс валюта'!F56</f>
        <v>1423</v>
      </c>
      <c r="G56" s="45" t="str">
        <f>'Прайс валюта'!G56</f>
        <v>3пар</v>
      </c>
      <c r="H56" s="44">
        <f>'Прайс валюта'!H56</f>
        <v>1344.5</v>
      </c>
      <c r="I56" s="45" t="str">
        <f>'Прайс валюта'!I56</f>
        <v>5шт</v>
      </c>
      <c r="J56" s="48">
        <f>'Прайс валюта'!J56</f>
        <v>1254</v>
      </c>
      <c r="K56" s="46" t="str">
        <f>'Прайс валюта'!K56</f>
        <v>20шт</v>
      </c>
    </row>
    <row r="57" spans="1:14" ht="21" customHeight="1" x14ac:dyDescent="0.35">
      <c r="A57" s="42">
        <f>'Прайс валюта'!A57</f>
        <v>30</v>
      </c>
      <c r="B57" s="66" t="str">
        <f>'Прайс валюта'!B57</f>
        <v>0209</v>
      </c>
      <c r="C57" s="123" t="str">
        <f>'Прайс валюта'!C57</f>
        <v>Механізм ліжка трансформера односп MLА209, пара, (Італ)</v>
      </c>
      <c r="D57" s="9" t="s">
        <v>2</v>
      </c>
      <c r="E57" s="43">
        <f>ROUND('Прайс валюта'!E57*'Прайс валюта'!E3,0)</f>
        <v>9940</v>
      </c>
      <c r="F57" s="44">
        <f>ROUND(E57*0.9,0)</f>
        <v>8946</v>
      </c>
      <c r="G57" s="45" t="str">
        <f>'Прайс валюта'!G57</f>
        <v>3пар</v>
      </c>
      <c r="H57" s="44">
        <f>ROUND(E57*0.85,0)</f>
        <v>8449</v>
      </c>
      <c r="I57" s="45" t="str">
        <f>'Прайс валюта'!I57</f>
        <v>10пар</v>
      </c>
      <c r="J57" s="48" t="s">
        <v>11</v>
      </c>
      <c r="K57" s="46" t="str">
        <f>'Прайс валюта'!K57</f>
        <v>х</v>
      </c>
    </row>
    <row r="58" spans="1:14" ht="21" customHeight="1" x14ac:dyDescent="0.35">
      <c r="A58" s="42">
        <f>'Прайс валюта'!A58</f>
        <v>30</v>
      </c>
      <c r="B58" s="66">
        <f>'Прайс валюта'!B58</f>
        <v>1081</v>
      </c>
      <c r="C58" s="123" t="str">
        <f>'Прайс валюта'!C58</f>
        <v>Механізм ліжка трансформера односп MLА108,1, пара, (Італ)</v>
      </c>
      <c r="D58" s="9" t="s">
        <v>2</v>
      </c>
      <c r="E58" s="43">
        <f>ROUND('Прайс валюта'!E58*'Прайс валюта'!E3,0)</f>
        <v>9940</v>
      </c>
      <c r="F58" s="44">
        <f>ROUND(E58*0.9,0)</f>
        <v>8946</v>
      </c>
      <c r="G58" s="45" t="str">
        <f>'Прайс валюта'!G58</f>
        <v>3пар</v>
      </c>
      <c r="H58" s="44">
        <f>ROUND(E58*0.85,0)</f>
        <v>8449</v>
      </c>
      <c r="I58" s="45" t="str">
        <f>'Прайс валюта'!I58</f>
        <v>10пар</v>
      </c>
      <c r="J58" s="48" t="s">
        <v>11</v>
      </c>
      <c r="K58" s="46" t="str">
        <f>'Прайс валюта'!K58</f>
        <v>х</v>
      </c>
    </row>
    <row r="59" spans="1:14" ht="21" customHeight="1" x14ac:dyDescent="0.35">
      <c r="A59" s="42">
        <f>'Прайс валюта'!A59</f>
        <v>30</v>
      </c>
      <c r="B59" s="66">
        <f>'Прайс валюта'!B59</f>
        <v>1082</v>
      </c>
      <c r="C59" s="123" t="str">
        <f>'Прайс валюта'!C59</f>
        <v>Механізм ліжка трансформера півторасп MLА108,2, пара, (Італ)</v>
      </c>
      <c r="D59" s="9" t="s">
        <v>2</v>
      </c>
      <c r="E59" s="43">
        <f>ROUND('Прайс валюта'!E59*'Прайс валюта'!E3,0)</f>
        <v>11433</v>
      </c>
      <c r="F59" s="44">
        <f>ROUND(E59*0.9,0)</f>
        <v>10290</v>
      </c>
      <c r="G59" s="45" t="str">
        <f>'Прайс валюта'!G59</f>
        <v>3пар</v>
      </c>
      <c r="H59" s="44">
        <f>ROUND(E59*0.85,0)</f>
        <v>9718</v>
      </c>
      <c r="I59" s="45" t="str">
        <f>'Прайс валюта'!I59</f>
        <v>10пар</v>
      </c>
      <c r="J59" s="48" t="s">
        <v>11</v>
      </c>
      <c r="K59" s="46" t="str">
        <f>'Прайс валюта'!K59</f>
        <v>х</v>
      </c>
    </row>
    <row r="60" spans="1:14" ht="21" customHeight="1" x14ac:dyDescent="0.35">
      <c r="A60" s="42">
        <f>'Прайс валюта'!A60</f>
        <v>32</v>
      </c>
      <c r="B60" s="66">
        <f>'Прайс валюта'!B60</f>
        <v>1084</v>
      </c>
      <c r="C60" s="123" t="str">
        <f>'Прайс валюта'!C60</f>
        <v>Механізм ліжка трансформера двосп MLА108,4, пара, (Італ)</v>
      </c>
      <c r="D60" s="9" t="s">
        <v>2</v>
      </c>
      <c r="E60" s="43">
        <f>ROUND('Прайс валюта'!E60*'Прайс валюта'!E3,0)</f>
        <v>12463</v>
      </c>
      <c r="F60" s="44">
        <f>ROUND(E60*0.9,0)</f>
        <v>11217</v>
      </c>
      <c r="G60" s="45" t="str">
        <f>'Прайс валюта'!G60</f>
        <v>3пар</v>
      </c>
      <c r="H60" s="44">
        <f>ROUND(E60*0.85,0)</f>
        <v>10594</v>
      </c>
      <c r="I60" s="45" t="str">
        <f>'Прайс валюта'!I60</f>
        <v>10пар</v>
      </c>
      <c r="J60" s="48" t="s">
        <v>11</v>
      </c>
      <c r="K60" s="46" t="str">
        <f>'Прайс валюта'!K60</f>
        <v>х</v>
      </c>
    </row>
    <row r="61" spans="1:14" ht="21" hidden="1" customHeight="1" x14ac:dyDescent="0.35">
      <c r="A61" s="42">
        <f>'Прайс валюта'!A61</f>
        <v>0</v>
      </c>
      <c r="B61" s="66" t="str">
        <f>'Прайс валюта'!B61</f>
        <v>1086</v>
      </c>
      <c r="C61" s="36" t="str">
        <f>'Прайс валюта'!C61</f>
        <v>Механізм ліжка трансформера двосп MLА108,6, пара, (Італ)</v>
      </c>
      <c r="D61" s="9" t="s">
        <v>2</v>
      </c>
      <c r="E61" s="47">
        <f>ROUND('Прайс валюта'!E61*'Прайс валюта'!E3,0)</f>
        <v>0</v>
      </c>
      <c r="F61" s="44">
        <f>ROUND(E61*0.95,0)</f>
        <v>0</v>
      </c>
      <c r="G61" s="45" t="s">
        <v>14</v>
      </c>
      <c r="H61" s="44">
        <f>ROUND(E61*0.9,0)</f>
        <v>0</v>
      </c>
      <c r="I61" s="45" t="s">
        <v>12</v>
      </c>
      <c r="J61" s="48" t="s">
        <v>11</v>
      </c>
      <c r="K61" s="46" t="s">
        <v>11</v>
      </c>
    </row>
    <row r="62" spans="1:14" ht="21" customHeight="1" x14ac:dyDescent="0.35">
      <c r="A62" s="42">
        <f>'Прайс валюта'!A62</f>
        <v>35</v>
      </c>
      <c r="B62" s="66" t="str">
        <f>'Прайс валюта'!B62</f>
        <v>0107</v>
      </c>
      <c r="C62" s="123" t="str">
        <f>'Прайс валюта'!C62</f>
        <v>Механізм ліжка трансформера двосп "Крафт", пара, (Укр)</v>
      </c>
      <c r="D62" s="9" t="s">
        <v>2</v>
      </c>
      <c r="E62" s="47">
        <f>ROUND('Прайс валюта'!E62,0)</f>
        <v>7390</v>
      </c>
      <c r="F62" s="44">
        <f t="shared" ref="F62:F69" si="4">ROUND(E62*0.9,0)</f>
        <v>6651</v>
      </c>
      <c r="G62" s="45" t="str">
        <f>'Прайс валюта'!G62</f>
        <v>3пар</v>
      </c>
      <c r="H62" s="44">
        <f t="shared" ref="H62:H69" si="5">ROUND(E62*0.85,0)</f>
        <v>6282</v>
      </c>
      <c r="I62" s="45" t="str">
        <f>'Прайс валюта'!I62</f>
        <v>10пар</v>
      </c>
      <c r="J62" s="44" t="s">
        <v>11</v>
      </c>
      <c r="K62" s="46" t="str">
        <f>'Прайс валюта'!K62</f>
        <v>х</v>
      </c>
    </row>
    <row r="63" spans="1:14" ht="21" customHeight="1" x14ac:dyDescent="0.35">
      <c r="A63" s="42">
        <f>'Прайс валюта'!A63</f>
        <v>35</v>
      </c>
      <c r="B63" s="66" t="str">
        <f>'Прайс валюта'!B63</f>
        <v>0109</v>
      </c>
      <c r="C63" s="123" t="str">
        <f>'Прайс валюта'!C63</f>
        <v>Механізм ліжка трансформера двосп "Крафт плюс", пара, (Укр)</v>
      </c>
      <c r="D63" s="9" t="s">
        <v>2</v>
      </c>
      <c r="E63" s="47">
        <f>'Прайс валюта'!E63</f>
        <v>7990</v>
      </c>
      <c r="F63" s="44">
        <f t="shared" si="4"/>
        <v>7191</v>
      </c>
      <c r="G63" s="45" t="s">
        <v>14</v>
      </c>
      <c r="H63" s="44">
        <f t="shared" si="5"/>
        <v>6792</v>
      </c>
      <c r="I63" s="45" t="s">
        <v>12</v>
      </c>
      <c r="J63" s="44" t="s">
        <v>11</v>
      </c>
      <c r="K63" s="46" t="s">
        <v>11</v>
      </c>
    </row>
    <row r="64" spans="1:14" ht="21" customHeight="1" x14ac:dyDescent="0.35">
      <c r="A64" s="42">
        <f>'Прайс валюта'!A64</f>
        <v>50</v>
      </c>
      <c r="B64" s="66" t="str">
        <f>'Прайс валюта'!B64</f>
        <v>49500</v>
      </c>
      <c r="C64" s="27" t="str">
        <f>'Прайс валюта'!C64</f>
        <v>Механізм трансформації дивану єврокнижки "Тік Так" (крок 495)</v>
      </c>
      <c r="D64" s="9" t="s">
        <v>2</v>
      </c>
      <c r="E64" s="47">
        <f>ROUND('Прайс валюта'!E64,0)</f>
        <v>430</v>
      </c>
      <c r="F64" s="44">
        <f t="shared" si="4"/>
        <v>387</v>
      </c>
      <c r="G64" s="45" t="str">
        <f>'Прайс валюта'!G64</f>
        <v>5пар</v>
      </c>
      <c r="H64" s="44">
        <f t="shared" si="5"/>
        <v>366</v>
      </c>
      <c r="I64" s="45" t="str">
        <f>'Прайс валюта'!I64</f>
        <v>10пар</v>
      </c>
      <c r="J64" s="48">
        <f>ROUND(E64*0.8,0)</f>
        <v>344</v>
      </c>
      <c r="K64" s="46" t="str">
        <f>'Прайс валюта'!K64</f>
        <v>30пар</v>
      </c>
    </row>
    <row r="65" spans="1:11" ht="21" customHeight="1" x14ac:dyDescent="0.35">
      <c r="A65" s="42">
        <f>'Прайс валюта'!A65</f>
        <v>50</v>
      </c>
      <c r="B65" s="66" t="str">
        <f>'Прайс валюта'!B65</f>
        <v>60000</v>
      </c>
      <c r="C65" s="27" t="str">
        <f>'Прайс валюта'!C65</f>
        <v>Механізм трансформації дивану єврокнижки "Тік Так" (крок 600)</v>
      </c>
      <c r="D65" s="9" t="s">
        <v>2</v>
      </c>
      <c r="E65" s="47">
        <f>ROUND('Прайс валюта'!E65,0)</f>
        <v>440</v>
      </c>
      <c r="F65" s="44">
        <f t="shared" si="4"/>
        <v>396</v>
      </c>
      <c r="G65" s="45" t="str">
        <f>'Прайс валюта'!G65</f>
        <v>5пар</v>
      </c>
      <c r="H65" s="44">
        <f t="shared" si="5"/>
        <v>374</v>
      </c>
      <c r="I65" s="45" t="str">
        <f>'Прайс валюта'!I65</f>
        <v>10пар</v>
      </c>
      <c r="J65" s="48">
        <f>ROUND(E65*0.8,0)</f>
        <v>352</v>
      </c>
      <c r="K65" s="46" t="str">
        <f>'Прайс валюта'!K65</f>
        <v>30пар</v>
      </c>
    </row>
    <row r="66" spans="1:11" ht="21" customHeight="1" x14ac:dyDescent="0.35">
      <c r="A66" s="42">
        <f>'Прайс валюта'!A66</f>
        <v>50</v>
      </c>
      <c r="B66" s="66" t="str">
        <f>'Прайс валюта'!B66</f>
        <v>10001</v>
      </c>
      <c r="C66" s="27" t="str">
        <f>'Прайс валюта'!C66</f>
        <v xml:space="preserve">Штанга телеск.  для механізму трансформації дивану єврокнижка "Тік Так" </v>
      </c>
      <c r="D66" s="9" t="s">
        <v>2</v>
      </c>
      <c r="E66" s="47">
        <f>ROUND('Прайс валюта'!E66,0)</f>
        <v>285</v>
      </c>
      <c r="F66" s="44">
        <f t="shared" si="4"/>
        <v>257</v>
      </c>
      <c r="G66" s="45" t="str">
        <f>'Прайс валюта'!G66</f>
        <v>5шт</v>
      </c>
      <c r="H66" s="44">
        <f t="shared" si="5"/>
        <v>242</v>
      </c>
      <c r="I66" s="45" t="str">
        <f>'Прайс валюта'!I66</f>
        <v>10шт</v>
      </c>
      <c r="J66" s="48">
        <f>ROUND(E66*0.8,0)</f>
        <v>228</v>
      </c>
      <c r="K66" s="46" t="str">
        <f>'Прайс валюта'!K66</f>
        <v>30шт</v>
      </c>
    </row>
    <row r="67" spans="1:11" ht="21" customHeight="1" x14ac:dyDescent="0.35">
      <c r="A67" s="42">
        <f>'Прайс валюта'!A67</f>
        <v>55</v>
      </c>
      <c r="B67" s="66" t="s">
        <v>183</v>
      </c>
      <c r="C67" s="123" t="s">
        <v>237</v>
      </c>
      <c r="D67" s="9" t="s">
        <v>2</v>
      </c>
      <c r="E67" s="47">
        <f>'Прайс валюта'!E67</f>
        <v>595</v>
      </c>
      <c r="F67" s="44">
        <f>'Прайс валюта'!F67</f>
        <v>535.5</v>
      </c>
      <c r="G67" s="45" t="str">
        <f>'Прайс валюта'!G67</f>
        <v>5шт</v>
      </c>
      <c r="H67" s="44">
        <f>'Прайс валюта'!H67</f>
        <v>505.75</v>
      </c>
      <c r="I67" s="45" t="str">
        <f>'Прайс валюта'!I67</f>
        <v>10шт</v>
      </c>
      <c r="J67" s="48">
        <f>'Прайс валюта'!J67</f>
        <v>476</v>
      </c>
      <c r="K67" s="46" t="str">
        <f>'Прайс валюта'!K67</f>
        <v>30шт</v>
      </c>
    </row>
    <row r="68" spans="1:11" ht="21" customHeight="1" x14ac:dyDescent="0.35">
      <c r="A68" s="42">
        <f>'Прайс валюта'!A68</f>
        <v>60</v>
      </c>
      <c r="B68" s="66" t="str">
        <f>'Прайс валюта'!B68</f>
        <v>0255</v>
      </c>
      <c r="C68" s="123" t="str">
        <f>'Прайс валюта'!C68</f>
        <v>Нога поворотно-відкидна нікель, вис. 255мм, пара, (Укр)</v>
      </c>
      <c r="D68" s="9" t="s">
        <v>2</v>
      </c>
      <c r="E68" s="47">
        <f>'Прайс валюта'!E68</f>
        <v>1190</v>
      </c>
      <c r="F68" s="44">
        <f t="shared" si="4"/>
        <v>1071</v>
      </c>
      <c r="G68" s="45" t="str">
        <f>'Прайс валюта'!G68</f>
        <v>3пар</v>
      </c>
      <c r="H68" s="44">
        <f t="shared" si="5"/>
        <v>1012</v>
      </c>
      <c r="I68" s="45" t="str">
        <f>'Прайс валюта'!I68</f>
        <v>10пар</v>
      </c>
      <c r="J68" s="48">
        <f>ROUND(E68*0.75,0)</f>
        <v>893</v>
      </c>
      <c r="K68" s="46" t="str">
        <f>'Прайс валюта'!K68</f>
        <v>20пар</v>
      </c>
    </row>
    <row r="69" spans="1:11" ht="21" customHeight="1" x14ac:dyDescent="0.35">
      <c r="A69" s="42">
        <f>'Прайс валюта'!A69</f>
        <v>60</v>
      </c>
      <c r="B69" s="66" t="str">
        <f>'Прайс валюта'!B69</f>
        <v>0450</v>
      </c>
      <c r="C69" s="123" t="str">
        <f>'Прайс валюта'!C69</f>
        <v>Нога поворотно-відкидна нікель, вис. 450мм, пара, (Укр)</v>
      </c>
      <c r="D69" s="9" t="s">
        <v>2</v>
      </c>
      <c r="E69" s="47">
        <f>'Прайс валюта'!E69</f>
        <v>1390</v>
      </c>
      <c r="F69" s="44">
        <f t="shared" si="4"/>
        <v>1251</v>
      </c>
      <c r="G69" s="45" t="str">
        <f>'Прайс валюта'!G69</f>
        <v>3пар</v>
      </c>
      <c r="H69" s="44">
        <f t="shared" si="5"/>
        <v>1182</v>
      </c>
      <c r="I69" s="45" t="str">
        <f>'Прайс валюта'!I69</f>
        <v>10пар</v>
      </c>
      <c r="J69" s="48">
        <f>ROUND(E69*0.75,0)</f>
        <v>1043</v>
      </c>
      <c r="K69" s="46" t="str">
        <f>'Прайс валюта'!K69</f>
        <v>20пар</v>
      </c>
    </row>
    <row r="70" spans="1:11" ht="21" hidden="1" customHeight="1" x14ac:dyDescent="0.35">
      <c r="A70" s="42">
        <f>'Прайс валюта'!A70</f>
        <v>0</v>
      </c>
      <c r="B70" s="66">
        <f>'Прайс валюта'!B70</f>
        <v>0</v>
      </c>
      <c r="C70" s="27" t="str">
        <f>'Прайс валюта'!C70</f>
        <v xml:space="preserve">Нога ліжка трансформера "Дует", вис. </v>
      </c>
      <c r="D70" s="9" t="s">
        <v>2</v>
      </c>
      <c r="E70" s="47">
        <f>ROUND('Прайс валюта'!E70,0)</f>
        <v>0</v>
      </c>
      <c r="F70" s="44">
        <f t="shared" ref="F70:F72" si="6">ROUND(E70*0.95,0)</f>
        <v>0</v>
      </c>
      <c r="G70" s="45" t="str">
        <f>'Прайс валюта'!G70</f>
        <v>3пар</v>
      </c>
      <c r="H70" s="44">
        <f t="shared" ref="H70:H72" si="7">ROUND(E70*0.85,0)</f>
        <v>0</v>
      </c>
      <c r="I70" s="45" t="str">
        <f>'Прайс валюта'!I70</f>
        <v>10пар</v>
      </c>
      <c r="J70" s="48" t="s">
        <v>11</v>
      </c>
      <c r="K70" s="46" t="s">
        <v>11</v>
      </c>
    </row>
    <row r="71" spans="1:11" ht="21" hidden="1" customHeight="1" x14ac:dyDescent="0.35">
      <c r="A71" s="42">
        <f>'Прайс валюта'!A71</f>
        <v>0</v>
      </c>
      <c r="B71" s="66">
        <f>'Прайс валюта'!B71</f>
        <v>0</v>
      </c>
      <c r="C71" s="27" t="str">
        <f>'Прайс валюта'!C71</f>
        <v xml:space="preserve">Нога ліжка трансформера "Дует", вис. </v>
      </c>
      <c r="D71" s="9" t="s">
        <v>2</v>
      </c>
      <c r="E71" s="47">
        <f>ROUND('Прайс валюта'!E71,0)</f>
        <v>0</v>
      </c>
      <c r="F71" s="44">
        <f t="shared" si="6"/>
        <v>0</v>
      </c>
      <c r="G71" s="45" t="str">
        <f>'Прайс валюта'!G71</f>
        <v>3пар</v>
      </c>
      <c r="H71" s="44">
        <f t="shared" si="7"/>
        <v>0</v>
      </c>
      <c r="I71" s="45" t="str">
        <f>'Прайс валюта'!I71</f>
        <v>10пар</v>
      </c>
      <c r="J71" s="48" t="s">
        <v>11</v>
      </c>
      <c r="K71" s="46" t="s">
        <v>11</v>
      </c>
    </row>
    <row r="72" spans="1:11" ht="21" hidden="1" customHeight="1" x14ac:dyDescent="0.35">
      <c r="A72" s="42">
        <f>'Прайс валюта'!A72</f>
        <v>0</v>
      </c>
      <c r="B72" s="66">
        <f>'Прайс валюта'!B72</f>
        <v>0</v>
      </c>
      <c r="C72" s="27" t="str">
        <f>'Прайс валюта'!C72</f>
        <v>Штанга з'єднювач ноги "Дует"</v>
      </c>
      <c r="D72" s="9" t="s">
        <v>2</v>
      </c>
      <c r="E72" s="47">
        <f>ROUND('Прайс валюта'!E72,0)</f>
        <v>0</v>
      </c>
      <c r="F72" s="44">
        <f t="shared" si="6"/>
        <v>0</v>
      </c>
      <c r="G72" s="45" t="str">
        <f>'Прайс валюта'!G72</f>
        <v>3шт</v>
      </c>
      <c r="H72" s="44">
        <f t="shared" si="7"/>
        <v>0</v>
      </c>
      <c r="I72" s="45" t="str">
        <f>'Прайс валюта'!I72</f>
        <v>10шт</v>
      </c>
      <c r="J72" s="48" t="s">
        <v>11</v>
      </c>
      <c r="K72" s="46" t="s">
        <v>11</v>
      </c>
    </row>
    <row r="73" spans="1:11" ht="19.95" customHeight="1" x14ac:dyDescent="0.35">
      <c r="A73" s="42">
        <f>'Прайс валюта'!A73</f>
        <v>70</v>
      </c>
      <c r="B73" s="66" t="str">
        <f>'Прайс валюта'!B73</f>
        <v>0090</v>
      </c>
      <c r="C73" s="123" t="str">
        <f>'Прайс валюта'!C73</f>
        <v>Ремінь ліжка односпального, пара</v>
      </c>
      <c r="D73" s="9" t="s">
        <v>2</v>
      </c>
      <c r="E73" s="47">
        <f>ROUND('Прайс валюта'!E73,0)</f>
        <v>90</v>
      </c>
      <c r="F73" s="44">
        <f>ROUND(E73*0.9,0)</f>
        <v>81</v>
      </c>
      <c r="G73" s="45" t="str">
        <f>'Прайс валюта'!G73</f>
        <v>5пар</v>
      </c>
      <c r="H73" s="44">
        <f>ROUND(E73*0.8,0)</f>
        <v>72</v>
      </c>
      <c r="I73" s="45" t="str">
        <f>'Прайс валюта'!I73</f>
        <v>10пар</v>
      </c>
      <c r="J73" s="48">
        <f>ROUND(E73*0.7,0)</f>
        <v>63</v>
      </c>
      <c r="K73" s="46" t="str">
        <f>'Прайс валюта'!K73</f>
        <v>20пар</v>
      </c>
    </row>
    <row r="74" spans="1:11" ht="18.600000000000001" customHeight="1" x14ac:dyDescent="0.35">
      <c r="A74" s="42">
        <f>'Прайс валюта'!A74</f>
        <v>80</v>
      </c>
      <c r="B74" s="66" t="str">
        <f>'Прайс валюта'!B74</f>
        <v>0(довж,см)</v>
      </c>
      <c r="C74" s="123" t="str">
        <f>'Прайс валюта'!C74</f>
        <v>Ремінь ліжка двохспального, пара</v>
      </c>
      <c r="D74" s="9" t="s">
        <v>2</v>
      </c>
      <c r="E74" s="47">
        <f>ROUND('Прайс валюта'!E74,0)</f>
        <v>120</v>
      </c>
      <c r="F74" s="44">
        <f>ROUND(E74*0.9,0)</f>
        <v>108</v>
      </c>
      <c r="G74" s="45" t="str">
        <f>'Прайс валюта'!G74</f>
        <v>5пар</v>
      </c>
      <c r="H74" s="44">
        <f>ROUND(E74*0.8,0)</f>
        <v>96</v>
      </c>
      <c r="I74" s="45" t="str">
        <f>'Прайс валюта'!I74</f>
        <v>10пар</v>
      </c>
      <c r="J74" s="48">
        <f>ROUND(E74*0.7,0)</f>
        <v>84</v>
      </c>
      <c r="K74" s="46" t="str">
        <f>'Прайс валюта'!K74</f>
        <v>20пар</v>
      </c>
    </row>
    <row r="75" spans="1:11" ht="4.95" customHeight="1" x14ac:dyDescent="0.3">
      <c r="B75" s="66">
        <f>'Прайс валюта'!B75</f>
        <v>0</v>
      </c>
      <c r="C75" s="285"/>
      <c r="D75" s="286"/>
      <c r="E75" s="286"/>
      <c r="F75" s="286"/>
      <c r="G75" s="286"/>
      <c r="H75" s="286"/>
      <c r="I75" s="286"/>
      <c r="J75" s="286"/>
      <c r="K75" s="287"/>
    </row>
    <row r="76" spans="1:11" ht="19.95" customHeight="1" x14ac:dyDescent="0.35">
      <c r="A76" s="42">
        <f>'Прайс валюта'!A76</f>
        <v>30</v>
      </c>
      <c r="B76" s="66" t="str">
        <f>'Прайс валюта'!B76</f>
        <v>1620</v>
      </c>
      <c r="C76" s="123" t="str">
        <f>'Прайс валюта'!C76</f>
        <v>Механізм журнал-обідн стола трансформера "Сігма",пара (Укр)</v>
      </c>
      <c r="D76" s="9" t="s">
        <v>2</v>
      </c>
      <c r="E76" s="60">
        <f>ROUND('Прайс валюта'!E76,0)</f>
        <v>2150</v>
      </c>
      <c r="F76" s="44">
        <f>ROUND('Прайс валюта'!F76,0)</f>
        <v>2043</v>
      </c>
      <c r="G76" s="45" t="str">
        <f>'Прайс валюта'!G76</f>
        <v>5пар</v>
      </c>
      <c r="H76" s="44">
        <f>ROUND('Прайс валюта'!H76,0)</f>
        <v>1935</v>
      </c>
      <c r="I76" s="45" t="str">
        <f>'Прайс валюта'!I76</f>
        <v>10пар</v>
      </c>
      <c r="J76" s="48">
        <f>ROUND('Прайс валюта'!J76,0)</f>
        <v>1828</v>
      </c>
      <c r="K76" s="46" t="str">
        <f>'Прайс валюта'!K76</f>
        <v>20пар</v>
      </c>
    </row>
    <row r="77" spans="1:11" ht="19.95" customHeight="1" x14ac:dyDescent="0.35">
      <c r="A77" s="42">
        <f>'Прайс валюта'!A77</f>
        <v>40</v>
      </c>
      <c r="B77" s="66" t="str">
        <f>'Прайс валюта'!B77</f>
        <v>1630</v>
      </c>
      <c r="C77" s="71" t="str">
        <f>'Прайс валюта'!C77</f>
        <v>Механізм журнально обіднього столу трансформера X-Fly (Укр)</v>
      </c>
      <c r="D77" s="9" t="s">
        <v>2</v>
      </c>
      <c r="E77" s="47">
        <f>ROUND('Прайс валюта'!E77,0)</f>
        <v>1200</v>
      </c>
      <c r="F77" s="44">
        <f>ROUND('Прайс валюта'!F77,0)</f>
        <v>1080</v>
      </c>
      <c r="G77" s="45" t="s">
        <v>6</v>
      </c>
      <c r="H77" s="44">
        <f>ROUND('Прайс валюта'!H77,0)</f>
        <v>1020</v>
      </c>
      <c r="I77" s="52" t="s">
        <v>9</v>
      </c>
      <c r="J77" s="48">
        <f>ROUND('Прайс валюта'!J77,0)</f>
        <v>960</v>
      </c>
      <c r="K77" s="46" t="s">
        <v>7</v>
      </c>
    </row>
    <row r="78" spans="1:11" ht="19.95" customHeight="1" x14ac:dyDescent="0.35">
      <c r="A78" s="42">
        <f>'Прайс валюта'!A78</f>
        <v>40</v>
      </c>
      <c r="B78" s="66" t="str">
        <f>'Прайс валюта'!B78</f>
        <v>1640</v>
      </c>
      <c r="C78" s="71" t="str">
        <f>'Прайс валюта'!C78</f>
        <v>Механізм для відкидного столу трансформера "Рембо"білий (Укр)</v>
      </c>
      <c r="D78" s="9" t="s">
        <v>2</v>
      </c>
      <c r="E78" s="47">
        <f>ROUND('Прайс валюта'!E78,0)</f>
        <v>2400</v>
      </c>
      <c r="F78" s="44">
        <f>ROUND('Прайс валюта'!F78,0)</f>
        <v>2160</v>
      </c>
      <c r="G78" s="45" t="s">
        <v>6</v>
      </c>
      <c r="H78" s="44">
        <f>ROUND('Прайс валюта'!H78,0)</f>
        <v>2040</v>
      </c>
      <c r="I78" s="52" t="s">
        <v>9</v>
      </c>
      <c r="J78" s="48">
        <f>ROUND('Прайс валюта'!J78,0)</f>
        <v>1920</v>
      </c>
      <c r="K78" s="46" t="s">
        <v>7</v>
      </c>
    </row>
    <row r="79" spans="1:11" ht="19.95" customHeight="1" x14ac:dyDescent="0.35">
      <c r="B79" s="66" t="str">
        <f>'Прайс валюта'!B79</f>
        <v>1641</v>
      </c>
      <c r="C79" s="71" t="str">
        <f>'Прайс валюта'!C79</f>
        <v>Механізм для відкидного столу трансформера "Рембо"сірий (Укр)</v>
      </c>
      <c r="D79" s="9" t="s">
        <v>2</v>
      </c>
      <c r="E79" s="47">
        <f>ROUND('Прайс валюта'!E79,0)</f>
        <v>2400</v>
      </c>
      <c r="F79" s="44">
        <f>ROUND('Прайс валюта'!F79,0)</f>
        <v>2160</v>
      </c>
      <c r="G79" s="45" t="s">
        <v>6</v>
      </c>
      <c r="H79" s="44">
        <f>ROUND('Прайс валюта'!H79,0)</f>
        <v>2040</v>
      </c>
      <c r="I79" s="52" t="s">
        <v>9</v>
      </c>
      <c r="J79" s="48">
        <f>ROUND('Прайс валюта'!J79,0)</f>
        <v>1920</v>
      </c>
      <c r="K79" s="46" t="s">
        <v>7</v>
      </c>
    </row>
    <row r="80" spans="1:11" ht="19.95" customHeight="1" x14ac:dyDescent="0.35">
      <c r="B80" s="66" t="str">
        <f>'Прайс валюта'!B80</f>
        <v>1642</v>
      </c>
      <c r="C80" s="71" t="str">
        <f>'Прайс валюта'!C80</f>
        <v>Механізм для відкидного столу трансформера "Рембо"чорний (Укр)</v>
      </c>
      <c r="D80" s="9" t="s">
        <v>2</v>
      </c>
      <c r="E80" s="47">
        <f>ROUND('Прайс валюта'!E80,0)</f>
        <v>2400</v>
      </c>
      <c r="F80" s="44">
        <f>ROUND('Прайс валюта'!F80,0)</f>
        <v>2160</v>
      </c>
      <c r="G80" s="45" t="s">
        <v>6</v>
      </c>
      <c r="H80" s="44">
        <f>ROUND('Прайс валюта'!H80,0)</f>
        <v>2040</v>
      </c>
      <c r="I80" s="52" t="s">
        <v>9</v>
      </c>
      <c r="J80" s="48">
        <f>ROUND('Прайс валюта'!J80,0)</f>
        <v>1920</v>
      </c>
      <c r="K80" s="46" t="s">
        <v>7</v>
      </c>
    </row>
    <row r="81" spans="1:11" ht="19.95" customHeight="1" x14ac:dyDescent="0.3">
      <c r="A81" s="42" t="str">
        <f>'Прайс валюта'!A81</f>
        <v>-</v>
      </c>
      <c r="B81" s="66" t="str">
        <f>'Прайс валюта'!B81</f>
        <v>0040К</v>
      </c>
      <c r="C81" s="122" t="str">
        <f>'Прайс валюта'!C81</f>
        <v>Комплект коліс для стола трансформера Сігма  (4шт.)</v>
      </c>
      <c r="D81" s="9" t="s">
        <v>2</v>
      </c>
      <c r="E81" s="54">
        <f>ROUND('Прайс валюта'!E81,0)</f>
        <v>398</v>
      </c>
      <c r="F81" s="51">
        <f>ROUND('Прайс валюта'!F81,0)</f>
        <v>358</v>
      </c>
      <c r="G81" s="45" t="str">
        <f>'Прайс валюта'!G81</f>
        <v>5комп.</v>
      </c>
      <c r="H81" s="51">
        <f>ROUND('Прайс валюта'!H81,0)</f>
        <v>338</v>
      </c>
      <c r="I81" s="52" t="str">
        <f>'Прайс валюта'!I81</f>
        <v>10ком.</v>
      </c>
      <c r="J81" s="55">
        <f>ROUND('Прайс валюта'!J81,0)</f>
        <v>318</v>
      </c>
      <c r="K81" s="46" t="str">
        <f>'Прайс валюта'!K81</f>
        <v>50ком.</v>
      </c>
    </row>
    <row r="82" spans="1:11" ht="19.95" customHeight="1" x14ac:dyDescent="0.3">
      <c r="A82" s="42" t="str">
        <f>'Прайс валюта'!A82</f>
        <v>50+1</v>
      </c>
      <c r="B82" s="66" t="str">
        <f>'Прайс валюта'!B82</f>
        <v>0040</v>
      </c>
      <c r="C82" s="122" t="str">
        <f>'Прайс валюта'!$C$82</f>
        <v>Колесо зі стопором d40мм М8, шт.</v>
      </c>
      <c r="D82" s="9" t="s">
        <v>2</v>
      </c>
      <c r="E82" s="54">
        <f>ROUND('Прайс валюта'!E82,0)</f>
        <v>86</v>
      </c>
      <c r="F82" s="51">
        <f>ROUND('Прайс валюта'!F82,0)</f>
        <v>77</v>
      </c>
      <c r="G82" s="45" t="str">
        <f>'Прайс валюта'!G82</f>
        <v>20шт</v>
      </c>
      <c r="H82" s="55">
        <f>ROUND('Прайс валюта'!H82,1)</f>
        <v>73.099999999999994</v>
      </c>
      <c r="I82" s="52" t="str">
        <f>'Прайс валюта'!I82</f>
        <v>50шт</v>
      </c>
      <c r="J82" s="55">
        <f>ROUND('Прайс валюта'!J82,1)</f>
        <v>68.8</v>
      </c>
      <c r="K82" s="46" t="str">
        <f>'Прайс валюта'!K82</f>
        <v>100шт</v>
      </c>
    </row>
    <row r="83" spans="1:11" ht="19.95" customHeight="1" x14ac:dyDescent="0.3">
      <c r="A83" s="42">
        <f>'Прайс валюта'!A83</f>
        <v>44</v>
      </c>
      <c r="B83" s="66" t="str">
        <f>'Прайс валюта'!B83</f>
        <v>0041</v>
      </c>
      <c r="C83" s="68" t="str">
        <f>'Прайс валюта'!C83</f>
        <v>Колесо на платформі зі стопором d40мм Альфа, шт</v>
      </c>
      <c r="D83" s="9" t="s">
        <v>2</v>
      </c>
      <c r="E83" s="54">
        <f>'Прайс валюта'!E83</f>
        <v>15</v>
      </c>
      <c r="F83" s="55">
        <f>'Прайс валюта'!F83</f>
        <v>13.5</v>
      </c>
      <c r="G83" s="45" t="str">
        <f>'Прайс валюта'!G83</f>
        <v>20шт</v>
      </c>
      <c r="H83" s="67">
        <f>'Прайс валюта'!H83</f>
        <v>12.75</v>
      </c>
      <c r="I83" s="52" t="str">
        <f>'Прайс валюта'!I83</f>
        <v>50шт</v>
      </c>
      <c r="J83" s="55">
        <f>'Прайс валюта'!J83</f>
        <v>12</v>
      </c>
      <c r="K83" s="46" t="str">
        <f>'Прайс валюта'!K83</f>
        <v>100шт</v>
      </c>
    </row>
    <row r="84" spans="1:11" ht="19.95" customHeight="1" x14ac:dyDescent="0.3">
      <c r="A84" s="42">
        <f>'Прайс валюта'!A84</f>
        <v>100</v>
      </c>
      <c r="B84" s="66" t="str">
        <f>'Прайс валюта'!B84</f>
        <v>0050</v>
      </c>
      <c r="C84" s="68" t="str">
        <f>'Прайс валюта'!C84</f>
        <v>Колесо на платформі з стопором силіконове d50 мм GTV</v>
      </c>
      <c r="D84" s="9" t="s">
        <v>2</v>
      </c>
      <c r="E84" s="54">
        <f>ROUND('Прайс валюта'!E84*'Прайс валюта'!E2,0)</f>
        <v>86</v>
      </c>
      <c r="F84" s="55">
        <f>ROUND(E84*0.9,0)</f>
        <v>77</v>
      </c>
      <c r="G84" s="45" t="str">
        <f>'Прайс валюта'!G84</f>
        <v>20шт</v>
      </c>
      <c r="H84" s="67">
        <f>ROUND(E84*0.85,1)</f>
        <v>73.099999999999994</v>
      </c>
      <c r="I84" s="52" t="str">
        <f>'Прайс валюта'!I84</f>
        <v>50шт</v>
      </c>
      <c r="J84" s="55">
        <f>ROUND(E84*0.8,1)</f>
        <v>68.8</v>
      </c>
      <c r="K84" s="46" t="str">
        <f>'Прайс валюта'!K84</f>
        <v>100шт</v>
      </c>
    </row>
    <row r="85" spans="1:11" ht="19.95" customHeight="1" x14ac:dyDescent="0.35">
      <c r="A85" s="42">
        <f>'Прайс валюта'!A85</f>
        <v>60</v>
      </c>
      <c r="B85" s="66" t="str">
        <f>'Прайс валюта'!B85</f>
        <v>0500</v>
      </c>
      <c r="C85" s="123" t="str">
        <f>'Прайс валюта'!C85</f>
        <v>Механізм журнальн стола-трансформера "Focus",пара,(Укр)</v>
      </c>
      <c r="D85" s="9" t="s">
        <v>2</v>
      </c>
      <c r="E85" s="54">
        <f>ROUND('Прайс валюта'!E85,0)</f>
        <v>520</v>
      </c>
      <c r="F85" s="44">
        <f>ROUND(E85*0.9,0)</f>
        <v>468</v>
      </c>
      <c r="G85" s="45" t="str">
        <f>'Прайс валюта'!G85</f>
        <v>5пар</v>
      </c>
      <c r="H85" s="44">
        <f>ROUND(E85*0.85,0)</f>
        <v>442</v>
      </c>
      <c r="I85" s="45" t="str">
        <f>'Прайс валюта'!I85</f>
        <v>10пар</v>
      </c>
      <c r="J85" s="48">
        <f>ROUND(E85*0.8,0)</f>
        <v>416</v>
      </c>
      <c r="K85" s="46" t="str">
        <f>'Прайс валюта'!K85</f>
        <v>30пар</v>
      </c>
    </row>
    <row r="86" spans="1:11" ht="19.95" customHeight="1" x14ac:dyDescent="0.35">
      <c r="A86" s="42">
        <f>'Прайс валюта'!A86</f>
        <v>70</v>
      </c>
      <c r="B86" s="66" t="str">
        <f>'Прайс валюта'!B86</f>
        <v>0501</v>
      </c>
      <c r="C86" s="123" t="str">
        <f>'Прайс валюта'!C86</f>
        <v>Механізм журнального стола-трансформера "Koper",пара,(Тур)</v>
      </c>
      <c r="D86" s="9" t="s">
        <v>2</v>
      </c>
      <c r="E86" s="54">
        <f>ROUND('Прайс валюта'!E86*'Прайс валюта'!E2,0)</f>
        <v>459</v>
      </c>
      <c r="F86" s="44">
        <f>ROUND(E86*0.9,0)</f>
        <v>413</v>
      </c>
      <c r="G86" s="45" t="str">
        <f>'Прайс валюта'!G86</f>
        <v>5пар</v>
      </c>
      <c r="H86" s="44">
        <f>ROUND(E86*0.85,0)</f>
        <v>390</v>
      </c>
      <c r="I86" s="45" t="str">
        <f>'Прайс валюта'!I86</f>
        <v>10пар</v>
      </c>
      <c r="J86" s="48">
        <f>ROUND(E86*0.8,0)</f>
        <v>367</v>
      </c>
      <c r="K86" s="46" t="str">
        <f>'Прайс валюта'!K86</f>
        <v>30пар</v>
      </c>
    </row>
    <row r="87" spans="1:11" ht="19.95" customHeight="1" x14ac:dyDescent="0.35">
      <c r="A87" s="42">
        <f>'Прайс валюта'!A87</f>
        <v>50</v>
      </c>
      <c r="B87" s="66" t="str">
        <f>'Прайс валюта'!B87</f>
        <v>0502</v>
      </c>
      <c r="C87" s="123" t="str">
        <f>'Прайс валюта'!C87</f>
        <v>Механізм журнального стола-трансформера "Shrek",пара,(Тур)</v>
      </c>
      <c r="D87" s="9" t="s">
        <v>2</v>
      </c>
      <c r="E87" s="54">
        <f>ROUND('Прайс валюта'!E87*'Прайс валюта'!E2,0)</f>
        <v>657</v>
      </c>
      <c r="F87" s="44">
        <f>ROUND(E87*0.9,0)</f>
        <v>591</v>
      </c>
      <c r="G87" s="45" t="str">
        <f>'Прайс валюта'!G87</f>
        <v>5пар</v>
      </c>
      <c r="H87" s="44">
        <f>ROUND(E87*0.85,0)</f>
        <v>558</v>
      </c>
      <c r="I87" s="45" t="str">
        <f>'Прайс валюта'!I87</f>
        <v>10пар</v>
      </c>
      <c r="J87" s="48">
        <f>ROUND(E87*0.8,0)</f>
        <v>526</v>
      </c>
      <c r="K87" s="46" t="str">
        <f>'Прайс валюта'!K87</f>
        <v>30пар</v>
      </c>
    </row>
    <row r="88" spans="1:11" ht="19.95" hidden="1" customHeight="1" x14ac:dyDescent="0.35">
      <c r="A88" s="42">
        <f>'Прайс валюта'!A88</f>
        <v>40</v>
      </c>
      <c r="B88" s="66" t="str">
        <f>'Прайс валюта'!B88</f>
        <v>00102</v>
      </c>
      <c r="C88" s="123" t="str">
        <f>'Прайс валюта'!C88</f>
        <v>Завіс циліндричний D10мм, DC,шт, (Китай)</v>
      </c>
      <c r="D88" s="9" t="s">
        <v>2</v>
      </c>
      <c r="E88" s="43">
        <f>ROUND('Прайс валюта'!E88*'Прайс валюта'!E2,0)</f>
        <v>77</v>
      </c>
      <c r="F88" s="44">
        <f>ROUND(E88*0.9,0)</f>
        <v>69</v>
      </c>
      <c r="G88" s="45" t="str">
        <f>'Прайс валюта'!G88</f>
        <v>20шт</v>
      </c>
      <c r="H88" s="48">
        <f>ROUND(E88*0.85,1)</f>
        <v>65.5</v>
      </c>
      <c r="I88" s="45" t="str">
        <f>'Прайс валюта'!I88</f>
        <v>50шт</v>
      </c>
      <c r="J88" s="48">
        <f>ROUND(E88*0.8,1)</f>
        <v>61.6</v>
      </c>
      <c r="K88" s="46" t="str">
        <f>'Прайс валюта'!K88</f>
        <v>100шт</v>
      </c>
    </row>
    <row r="89" spans="1:11" ht="19.95" customHeight="1" x14ac:dyDescent="0.35">
      <c r="A89" s="42">
        <f>'Прайс валюта'!A89</f>
        <v>40</v>
      </c>
      <c r="B89" s="66" t="str">
        <f>'Прайс валюта'!B89</f>
        <v>0012</v>
      </c>
      <c r="C89" s="123" t="str">
        <f>'Прайс валюта'!C89</f>
        <v>Завіс циліндричний D12мм, DC,шт, (Китай)</v>
      </c>
      <c r="D89" s="9" t="s">
        <v>2</v>
      </c>
      <c r="E89" s="43">
        <f>ROUND('Прайс валюта'!E89*'Прайс валюта'!E2,0)</f>
        <v>77</v>
      </c>
      <c r="F89" s="44">
        <f t="shared" ref="F89:F93" si="8">ROUND(E89*0.9,0)</f>
        <v>69</v>
      </c>
      <c r="G89" s="45" t="str">
        <f>'Прайс валюта'!G89</f>
        <v>20шт</v>
      </c>
      <c r="H89" s="48">
        <f t="shared" ref="H89:H93" si="9">ROUND(E89*0.85,1)</f>
        <v>65.5</v>
      </c>
      <c r="I89" s="45" t="str">
        <f>'Прайс валюта'!I89</f>
        <v>50шт</v>
      </c>
      <c r="J89" s="48">
        <f t="shared" ref="J89:J93" si="10">ROUND(E89*0.8,1)</f>
        <v>61.6</v>
      </c>
      <c r="K89" s="46" t="str">
        <f>'Прайс валюта'!K89</f>
        <v>100шт</v>
      </c>
    </row>
    <row r="90" spans="1:11" ht="19.95" customHeight="1" x14ac:dyDescent="0.35">
      <c r="A90" s="42">
        <f>'Прайс валюта'!A90</f>
        <v>40</v>
      </c>
      <c r="B90" s="66" t="str">
        <f>'Прайс валюта'!B90</f>
        <v>0014</v>
      </c>
      <c r="C90" s="123" t="str">
        <f>'Прайс валюта'!C90</f>
        <v>Завіс циліндричний D14мм, DC,шт, (Китай)</v>
      </c>
      <c r="D90" s="9" t="s">
        <v>2</v>
      </c>
      <c r="E90" s="43">
        <f>ROUND('Прайс валюта'!E90*'Прайс валюта'!E2,0)</f>
        <v>79</v>
      </c>
      <c r="F90" s="44">
        <f t="shared" si="8"/>
        <v>71</v>
      </c>
      <c r="G90" s="45" t="str">
        <f>'Прайс валюта'!G90</f>
        <v>20шт</v>
      </c>
      <c r="H90" s="48">
        <f t="shared" si="9"/>
        <v>67.2</v>
      </c>
      <c r="I90" s="45" t="str">
        <f>'Прайс валюта'!I90</f>
        <v>50шт</v>
      </c>
      <c r="J90" s="48">
        <f t="shared" si="10"/>
        <v>63.2</v>
      </c>
      <c r="K90" s="46" t="str">
        <f>'Прайс валюта'!K90</f>
        <v>100шт</v>
      </c>
    </row>
    <row r="91" spans="1:11" ht="19.95" hidden="1" customHeight="1" x14ac:dyDescent="0.35">
      <c r="A91" s="42">
        <f>'Прайс валюта'!A91</f>
        <v>0</v>
      </c>
      <c r="B91" s="66" t="str">
        <f>'Прайс валюта'!B91</f>
        <v>00101</v>
      </c>
      <c r="C91" s="27" t="str">
        <f>'Прайс валюта'!C91</f>
        <v>Завіс циліндричний D10мм, Siso,шт, (Данія)</v>
      </c>
      <c r="D91" s="9" t="s">
        <v>2</v>
      </c>
      <c r="E91" s="43">
        <f>ROUND('Прайс валюта'!E91*'Прайс валюта'!E3,0)</f>
        <v>0</v>
      </c>
      <c r="F91" s="44">
        <f t="shared" si="8"/>
        <v>0</v>
      </c>
      <c r="G91" s="45" t="str">
        <f>'Прайс валюта'!G91</f>
        <v>20шт</v>
      </c>
      <c r="H91" s="48">
        <f t="shared" si="9"/>
        <v>0</v>
      </c>
      <c r="I91" s="45" t="str">
        <f>'Прайс валюта'!I91</f>
        <v>50шт</v>
      </c>
      <c r="J91" s="48">
        <f t="shared" si="10"/>
        <v>0</v>
      </c>
      <c r="K91" s="46" t="str">
        <f>'Прайс валюта'!K91</f>
        <v>100шт</v>
      </c>
    </row>
    <row r="92" spans="1:11" ht="19.95" hidden="1" customHeight="1" x14ac:dyDescent="0.35">
      <c r="A92" s="42">
        <f>'Прайс валюта'!A92</f>
        <v>0</v>
      </c>
      <c r="B92" s="66" t="str">
        <f>'Прайс валюта'!B92</f>
        <v>00121</v>
      </c>
      <c r="C92" s="27" t="str">
        <f>'Прайс валюта'!C92</f>
        <v>Завіс циліндричний D12мм, Siso,шт, (Данія)</v>
      </c>
      <c r="D92" s="9" t="s">
        <v>2</v>
      </c>
      <c r="E92" s="43">
        <f>ROUND('Прайс валюта'!E92*'Прайс валюта'!E3,0)</f>
        <v>0</v>
      </c>
      <c r="F92" s="44">
        <f t="shared" si="8"/>
        <v>0</v>
      </c>
      <c r="G92" s="45" t="str">
        <f>'Прайс валюта'!G92</f>
        <v>20шт</v>
      </c>
      <c r="H92" s="48">
        <f t="shared" si="9"/>
        <v>0</v>
      </c>
      <c r="I92" s="45" t="str">
        <f>'Прайс валюта'!I92</f>
        <v>50шт</v>
      </c>
      <c r="J92" s="48">
        <f t="shared" si="10"/>
        <v>0</v>
      </c>
      <c r="K92" s="46" t="str">
        <f>'Прайс валюта'!K92</f>
        <v>100шт</v>
      </c>
    </row>
    <row r="93" spans="1:11" ht="19.95" customHeight="1" x14ac:dyDescent="0.35">
      <c r="A93" s="42">
        <f>'Прайс валюта'!A93</f>
        <v>40</v>
      </c>
      <c r="B93" s="66" t="str">
        <f>'Прайс валюта'!B93</f>
        <v>00141</v>
      </c>
      <c r="C93" s="123" t="str">
        <f>'Прайс валюта'!C93</f>
        <v>Завіс циліндричний D14мм, Siso,шт, (Данія)</v>
      </c>
      <c r="D93" s="9" t="s">
        <v>2</v>
      </c>
      <c r="E93" s="43">
        <f>ROUND('Прайс валюта'!E93*'Прайс валюта'!E3,0)</f>
        <v>117</v>
      </c>
      <c r="F93" s="44">
        <f t="shared" si="8"/>
        <v>105</v>
      </c>
      <c r="G93" s="45" t="str">
        <f>'Прайс валюта'!G93</f>
        <v>20шт</v>
      </c>
      <c r="H93" s="48">
        <f t="shared" si="9"/>
        <v>99.5</v>
      </c>
      <c r="I93" s="45" t="str">
        <f>'Прайс валюта'!I93</f>
        <v>50шт</v>
      </c>
      <c r="J93" s="48">
        <f t="shared" si="10"/>
        <v>93.6</v>
      </c>
      <c r="K93" s="46" t="str">
        <f>'Прайс валюта'!K93</f>
        <v>100шт</v>
      </c>
    </row>
    <row r="94" spans="1:11" ht="19.95" hidden="1" customHeight="1" x14ac:dyDescent="0.35">
      <c r="A94" s="42">
        <f>'Прайс валюта'!A94</f>
        <v>0</v>
      </c>
      <c r="B94" s="66" t="s">
        <v>201</v>
      </c>
      <c r="C94" s="28" t="str">
        <f>'Прайс валюта'!C94</f>
        <v>Завіс циліндричний D16мм, Siso,шт, (Данія)</v>
      </c>
      <c r="D94" s="9" t="s">
        <v>2</v>
      </c>
      <c r="E94" s="43">
        <f>ROUND('Прайс валюта'!E94*'Прайс валюта'!E4,0)</f>
        <v>0</v>
      </c>
      <c r="F94" s="44">
        <f>ROUND(E94*0.9,0)</f>
        <v>0</v>
      </c>
      <c r="G94" s="45" t="s">
        <v>7</v>
      </c>
      <c r="H94" s="44">
        <f t="shared" ref="H94:H96" si="11">ROUND(E94*0.85,0)</f>
        <v>0</v>
      </c>
      <c r="I94" s="45" t="s">
        <v>8</v>
      </c>
      <c r="J94" s="44">
        <f t="shared" ref="J94" si="12">ROUND(E94*0.8,0)</f>
        <v>0</v>
      </c>
      <c r="K94" s="46" t="s">
        <v>10</v>
      </c>
    </row>
    <row r="95" spans="1:11" ht="19.95" customHeight="1" x14ac:dyDescent="0.35">
      <c r="A95" s="42">
        <f>'Прайс валюта'!A95</f>
        <v>40</v>
      </c>
      <c r="B95" s="66" t="str">
        <f>'Прайс валюта'!B95</f>
        <v>00300</v>
      </c>
      <c r="C95" s="123" t="str">
        <f>'Прайс валюта'!C95</f>
        <v>Завіс врізний шарнірний BM, шт, (Китай)</v>
      </c>
      <c r="D95" s="14" t="s">
        <v>2</v>
      </c>
      <c r="E95" s="43">
        <f>ROUND('Прайс валюта'!E95*'Прайс валюта'!E2,0)</f>
        <v>47</v>
      </c>
      <c r="F95" s="44">
        <f t="shared" ref="F95:F99" si="13">ROUND(E95*0.9,0)</f>
        <v>42</v>
      </c>
      <c r="G95" s="45" t="s">
        <v>7</v>
      </c>
      <c r="H95" s="44">
        <f t="shared" si="11"/>
        <v>40</v>
      </c>
      <c r="I95" s="45" t="s">
        <v>8</v>
      </c>
      <c r="J95" s="48">
        <f>ROUND(E95*0.8,0)</f>
        <v>38</v>
      </c>
      <c r="K95" s="46" t="s">
        <v>10</v>
      </c>
    </row>
    <row r="96" spans="1:11" ht="19.95" customHeight="1" x14ac:dyDescent="0.35">
      <c r="A96" s="42">
        <f>'Прайс валюта'!A96</f>
        <v>50</v>
      </c>
      <c r="B96" s="66" t="str">
        <f>'Прайс валюта'!B96</f>
        <v>00302</v>
      </c>
      <c r="C96" s="123" t="str">
        <f>'Прайс валюта'!C96</f>
        <v>Завіс врізний шарнірний MMP (сатин), шт.</v>
      </c>
      <c r="D96" s="9" t="s">
        <v>2</v>
      </c>
      <c r="E96" s="43">
        <f>ROUND('Прайс валюта'!E96*'Прайс валюта'!E3,0)</f>
        <v>103</v>
      </c>
      <c r="F96" s="44">
        <f t="shared" si="13"/>
        <v>93</v>
      </c>
      <c r="G96" s="45" t="str">
        <f>'Прайс валюта'!G96</f>
        <v>20шт</v>
      </c>
      <c r="H96" s="44">
        <f t="shared" si="11"/>
        <v>88</v>
      </c>
      <c r="I96" s="45" t="str">
        <f>'Прайс валюта'!I96</f>
        <v>50шт</v>
      </c>
      <c r="J96" s="48">
        <f t="shared" ref="J96" si="14">ROUND(E96*0.8,0)</f>
        <v>82</v>
      </c>
      <c r="K96" s="46" t="str">
        <f>'Прайс валюта'!K96</f>
        <v>100шт</v>
      </c>
    </row>
    <row r="97" spans="1:14" ht="19.95" customHeight="1" x14ac:dyDescent="0.35">
      <c r="A97" s="42">
        <f>'Прайс валюта'!A97</f>
        <v>40</v>
      </c>
      <c r="B97" s="66" t="str">
        <f>'Прайс валюта'!B97</f>
        <v>00303</v>
      </c>
      <c r="C97" s="123" t="str">
        <f>'Прайс валюта'!C97</f>
        <v>Завіс врізний шарнірний MMP (золото), шт.</v>
      </c>
      <c r="D97" s="9" t="s">
        <v>2</v>
      </c>
      <c r="E97" s="43">
        <f>ROUND('Прайс валюта'!E97*'Прайс валюта'!E3,0)</f>
        <v>108</v>
      </c>
      <c r="F97" s="44">
        <f t="shared" si="13"/>
        <v>97</v>
      </c>
      <c r="G97" s="45" t="str">
        <f>'Прайс валюта'!G97</f>
        <v>20шт</v>
      </c>
      <c r="H97" s="44">
        <f>ROUND(E97*0.85,0)</f>
        <v>92</v>
      </c>
      <c r="I97" s="45" t="str">
        <f>'Прайс валюта'!I97</f>
        <v>50шт</v>
      </c>
      <c r="J97" s="48">
        <f>ROUND(E97*0.8,0)</f>
        <v>86</v>
      </c>
      <c r="K97" s="46" t="str">
        <f>'Прайс валюта'!K97</f>
        <v>100шт</v>
      </c>
      <c r="N97" s="261"/>
    </row>
    <row r="98" spans="1:14" ht="19.95" customHeight="1" x14ac:dyDescent="0.35">
      <c r="B98" s="66" t="str">
        <f>'Прайс валюта'!B98</f>
        <v>00304</v>
      </c>
      <c r="C98" s="123" t="str">
        <f>'Прайс валюта'!C98</f>
        <v>Завіс врізний шарнірний MMP (темно коричн), шт.</v>
      </c>
      <c r="D98" s="9" t="s">
        <v>2</v>
      </c>
      <c r="E98" s="43">
        <f>ROUND('Прайс валюта'!E98*'Прайс валюта'!E3,0)</f>
        <v>108</v>
      </c>
      <c r="F98" s="44">
        <f t="shared" si="13"/>
        <v>97</v>
      </c>
      <c r="G98" s="45" t="str">
        <f>'Прайс валюта'!G98</f>
        <v>20шт</v>
      </c>
      <c r="H98" s="44">
        <f>ROUND(E98*0.85,0)</f>
        <v>92</v>
      </c>
      <c r="I98" s="45" t="str">
        <f>'Прайс валюта'!I98</f>
        <v>50шт</v>
      </c>
      <c r="J98" s="48">
        <f>ROUND(E98*0.8,0)</f>
        <v>86</v>
      </c>
      <c r="K98" s="46" t="str">
        <f>'Прайс валюта'!K98</f>
        <v>100шт</v>
      </c>
    </row>
    <row r="99" spans="1:14" ht="19.95" customHeight="1" x14ac:dyDescent="0.35">
      <c r="B99" s="66" t="str">
        <f>'Прайс валюта'!B99</f>
        <v>00305</v>
      </c>
      <c r="C99" s="124" t="str">
        <f>'Прайс валюта'!C99</f>
        <v>Завіс врізний шарнірний Siso (золото), шт, (Данія)</v>
      </c>
      <c r="D99" s="9" t="s">
        <v>2</v>
      </c>
      <c r="E99" s="43">
        <f>ROUND('Прайс валюта'!E99*'Прайс валюта'!E3,0)</f>
        <v>252</v>
      </c>
      <c r="F99" s="44">
        <f t="shared" si="13"/>
        <v>227</v>
      </c>
      <c r="G99" s="110" t="s">
        <v>7</v>
      </c>
      <c r="H99" s="44">
        <f>ROUND(E99*0.85,0)</f>
        <v>214</v>
      </c>
      <c r="I99" s="110" t="s">
        <v>8</v>
      </c>
      <c r="J99" s="48">
        <f>ROUND(E99*0.8,0)</f>
        <v>202</v>
      </c>
      <c r="K99" s="46" t="s">
        <v>10</v>
      </c>
    </row>
    <row r="100" spans="1:14" ht="19.95" customHeight="1" x14ac:dyDescent="0.35">
      <c r="B100" s="66" t="str">
        <f>'Прайс валюта'!B100</f>
        <v>11301</v>
      </c>
      <c r="C100" s="260" t="s">
        <v>272</v>
      </c>
      <c r="D100" s="78" t="s">
        <v>2</v>
      </c>
      <c r="E100" s="220">
        <f>'Прайс валюта'!E100</f>
        <v>22</v>
      </c>
      <c r="F100" s="65">
        <f>'Прайс валюта'!F100</f>
        <v>19.8</v>
      </c>
      <c r="G100" s="222" t="s">
        <v>7</v>
      </c>
      <c r="H100" s="239">
        <f>'Прайс валюта'!H100</f>
        <v>18.7</v>
      </c>
      <c r="I100" s="141" t="s">
        <v>8</v>
      </c>
      <c r="J100" s="240">
        <f>'Прайс валюта'!J100</f>
        <v>17.600000000000001</v>
      </c>
      <c r="K100" s="223" t="s">
        <v>10</v>
      </c>
      <c r="L100" s="134"/>
    </row>
    <row r="101" spans="1:14" ht="19.95" customHeight="1" x14ac:dyDescent="0.35">
      <c r="B101" s="66" t="str">
        <f>'Прайс валюта'!B101</f>
        <v>11302</v>
      </c>
      <c r="C101" s="258" t="s">
        <v>582</v>
      </c>
      <c r="D101" s="78" t="s">
        <v>2</v>
      </c>
      <c r="E101" s="221">
        <f>'Прайс валюта'!E101</f>
        <v>40</v>
      </c>
      <c r="F101" s="65">
        <f>'Прайс валюта'!F101</f>
        <v>36</v>
      </c>
      <c r="G101" s="222" t="s">
        <v>7</v>
      </c>
      <c r="H101" s="239">
        <f>'Прайс валюта'!H101</f>
        <v>34</v>
      </c>
      <c r="I101" s="141" t="s">
        <v>8</v>
      </c>
      <c r="J101" s="240">
        <f>'Прайс валюта'!J101</f>
        <v>32</v>
      </c>
      <c r="K101" s="223" t="s">
        <v>10</v>
      </c>
      <c r="L101" s="134"/>
    </row>
    <row r="102" spans="1:14" ht="19.95" customHeight="1" x14ac:dyDescent="0.35">
      <c r="B102" s="66" t="str">
        <f>'Прайс валюта'!B102</f>
        <v>11305</v>
      </c>
      <c r="C102" s="259" t="s">
        <v>584</v>
      </c>
      <c r="D102" s="78" t="s">
        <v>2</v>
      </c>
      <c r="E102" s="221">
        <f>'Прайс валюта'!E102</f>
        <v>45</v>
      </c>
      <c r="F102" s="65">
        <f>'Прайс валюта'!F102</f>
        <v>40.5</v>
      </c>
      <c r="G102" s="222" t="s">
        <v>7</v>
      </c>
      <c r="H102" s="239">
        <f>'Прайс валюта'!H102</f>
        <v>38.25</v>
      </c>
      <c r="I102" s="141" t="s">
        <v>8</v>
      </c>
      <c r="J102" s="240">
        <f>'Прайс валюта'!J102</f>
        <v>36</v>
      </c>
      <c r="K102" s="241" t="s">
        <v>10</v>
      </c>
      <c r="L102" s="134"/>
    </row>
    <row r="103" spans="1:14" ht="19.95" customHeight="1" x14ac:dyDescent="0.35">
      <c r="A103" s="42">
        <f>'Прайс валюта'!A99</f>
        <v>40</v>
      </c>
      <c r="B103" s="66">
        <f>'Прайс валюта'!B103</f>
        <v>11304</v>
      </c>
      <c r="C103" s="140" t="s">
        <v>583</v>
      </c>
      <c r="D103" s="78" t="s">
        <v>2</v>
      </c>
      <c r="E103" s="221">
        <f>'Прайс валюта'!E103</f>
        <v>50</v>
      </c>
      <c r="F103" s="65">
        <f>'Прайс валюта'!F103</f>
        <v>45</v>
      </c>
      <c r="G103" s="222" t="s">
        <v>7</v>
      </c>
      <c r="H103" s="239">
        <f>'Прайс валюта'!H103</f>
        <v>42.5</v>
      </c>
      <c r="I103" s="141" t="s">
        <v>8</v>
      </c>
      <c r="J103" s="240">
        <f>'Прайс валюта'!J103</f>
        <v>40</v>
      </c>
      <c r="K103" s="241" t="s">
        <v>10</v>
      </c>
    </row>
    <row r="104" spans="1:14" ht="4.95" customHeight="1" x14ac:dyDescent="0.3">
      <c r="B104" s="70"/>
      <c r="C104" s="299"/>
      <c r="D104" s="300"/>
      <c r="E104" s="300"/>
      <c r="F104" s="300"/>
      <c r="G104" s="300"/>
      <c r="H104" s="300"/>
      <c r="I104" s="300"/>
      <c r="J104" s="300"/>
      <c r="K104" s="301"/>
      <c r="L104" s="25"/>
    </row>
    <row r="105" spans="1:14" ht="19.95" customHeight="1" x14ac:dyDescent="0.35">
      <c r="B105" s="70" t="s">
        <v>588</v>
      </c>
      <c r="C105" s="131" t="str">
        <f>'Прайс валюта'!C105</f>
        <v>Клей-розплав Термолайт ТЕ-45, мішок, (Іспанія)</v>
      </c>
      <c r="D105" s="9" t="s">
        <v>2</v>
      </c>
      <c r="E105" s="43">
        <f>ROUND('Прайс валюта'!E105*'Прайс валюта'!E3,0)</f>
        <v>6232</v>
      </c>
      <c r="F105" s="44">
        <f>ROUND(E105*0.95,0)</f>
        <v>5920</v>
      </c>
      <c r="G105" s="45" t="str">
        <f>'Прайс валюта'!G105</f>
        <v>2міш</v>
      </c>
      <c r="H105" s="44">
        <f>ROUND(E105*0.9,0)</f>
        <v>5609</v>
      </c>
      <c r="I105" s="45" t="str">
        <f>'Прайс валюта'!I105</f>
        <v>5міш</v>
      </c>
      <c r="J105" s="48" t="s">
        <v>11</v>
      </c>
      <c r="K105" s="46" t="str">
        <f>'Прайс валюта'!K105</f>
        <v>х</v>
      </c>
    </row>
    <row r="106" spans="1:14" ht="19.95" customHeight="1" x14ac:dyDescent="0.35">
      <c r="B106" s="66" t="s">
        <v>159</v>
      </c>
      <c r="C106" s="71" t="str">
        <f>'Прайс валюта'!C106</f>
        <v>Клей-розплав Термолайт ТЕ-60, мішок, (Іспанія)</v>
      </c>
      <c r="D106" s="9" t="s">
        <v>2</v>
      </c>
      <c r="E106" s="43">
        <f>ROUND('Прайс валюта'!E106*'Прайс валюта'!E3,0)</f>
        <v>4893</v>
      </c>
      <c r="F106" s="44">
        <f>ROUND(E106*0.95,0)</f>
        <v>4648</v>
      </c>
      <c r="G106" s="45" t="str">
        <f>'Прайс валюта'!G106</f>
        <v>2міш</v>
      </c>
      <c r="H106" s="44">
        <f>ROUND(E106*0.9,0)</f>
        <v>4404</v>
      </c>
      <c r="I106" s="45" t="str">
        <f>'Прайс валюта'!I106</f>
        <v>5міш</v>
      </c>
      <c r="J106" s="48" t="s">
        <v>11</v>
      </c>
      <c r="K106" s="46" t="str">
        <f>'Прайс валюта'!K106</f>
        <v>х</v>
      </c>
    </row>
    <row r="107" spans="1:14" ht="19.95" customHeight="1" x14ac:dyDescent="0.35">
      <c r="B107" s="66" t="s">
        <v>160</v>
      </c>
      <c r="C107" s="71" t="str">
        <f>'Прайс валюта'!C107</f>
        <v>Клей-розплав Термолайт ТЕ-80, мішок, (Іспанія)</v>
      </c>
      <c r="D107" s="9" t="s">
        <v>2</v>
      </c>
      <c r="E107" s="43">
        <f>ROUND('Прайс валюта'!E107*'Прайс валюта'!E3,0)</f>
        <v>4738</v>
      </c>
      <c r="F107" s="44">
        <f>ROUND(E107*0.95,0)</f>
        <v>4501</v>
      </c>
      <c r="G107" s="45" t="str">
        <f>'Прайс валюта'!G107</f>
        <v>2міш</v>
      </c>
      <c r="H107" s="44">
        <f>ROUND(E107*0.9,0)</f>
        <v>4264</v>
      </c>
      <c r="I107" s="45" t="str">
        <f>'Прайс валюта'!I107</f>
        <v>5міш</v>
      </c>
      <c r="J107" s="48" t="s">
        <v>11</v>
      </c>
      <c r="K107" s="46" t="str">
        <f>'Прайс валюта'!K107</f>
        <v>х</v>
      </c>
    </row>
    <row r="108" spans="1:14" ht="19.95" customHeight="1" x14ac:dyDescent="0.35">
      <c r="B108" s="66" t="s">
        <v>589</v>
      </c>
      <c r="C108" s="71" t="str">
        <f>'Прайс валюта'!C108</f>
        <v>Клей-розплав Термолайт ТЕ-45 White, мішок, (Іспанія)</v>
      </c>
      <c r="D108" s="9" t="s">
        <v>2</v>
      </c>
      <c r="E108" s="43">
        <f>ROUND('Прайс валюта'!E108*'Прайс валюта'!E3,0)</f>
        <v>6489</v>
      </c>
      <c r="F108" s="44">
        <f>ROUND(E108*0.95,0)</f>
        <v>6165</v>
      </c>
      <c r="G108" s="45" t="str">
        <f>'Прайс валюта'!G108</f>
        <v>2міш</v>
      </c>
      <c r="H108" s="44">
        <f>ROUND(E108*0.9,0)</f>
        <v>5840</v>
      </c>
      <c r="I108" s="45" t="str">
        <f>'Прайс валюта'!I108</f>
        <v>5міш</v>
      </c>
      <c r="J108" s="48" t="s">
        <v>11</v>
      </c>
      <c r="K108" s="46" t="str">
        <f>'Прайс валюта'!K108</f>
        <v>х</v>
      </c>
    </row>
    <row r="109" spans="1:14" ht="19.95" customHeight="1" thickBot="1" x14ac:dyDescent="0.4">
      <c r="B109" s="66" t="s">
        <v>161</v>
      </c>
      <c r="C109" s="132" t="str">
        <f>'Прайс валюта'!C109</f>
        <v>Клей-розплав Термолайт ТЕ-80 White, мішок, (Іспанія)</v>
      </c>
      <c r="D109" s="87" t="s">
        <v>2</v>
      </c>
      <c r="E109" s="88">
        <f>ROUND('Прайс валюта'!E109*'Прайс валюта'!E3,0)</f>
        <v>5253</v>
      </c>
      <c r="F109" s="89">
        <f>ROUND(E109*0.95,0)</f>
        <v>4990</v>
      </c>
      <c r="G109" s="90" t="str">
        <f>'Прайс валюта'!G109</f>
        <v>2міш</v>
      </c>
      <c r="H109" s="89">
        <f>ROUND(E109*0.9,0)</f>
        <v>4728</v>
      </c>
      <c r="I109" s="90" t="str">
        <f>'Прайс валюта'!I109</f>
        <v>5міш</v>
      </c>
      <c r="J109" s="91" t="s">
        <v>11</v>
      </c>
      <c r="K109" s="92" t="str">
        <f>'Прайс валюта'!K109</f>
        <v>х</v>
      </c>
    </row>
    <row r="110" spans="1:14" ht="4.5" customHeight="1" thickTop="1" x14ac:dyDescent="0.3">
      <c r="B110" s="66"/>
      <c r="C110" s="299"/>
      <c r="D110" s="300"/>
      <c r="E110" s="300"/>
      <c r="F110" s="300"/>
      <c r="G110" s="300"/>
      <c r="H110" s="300"/>
      <c r="I110" s="300"/>
      <c r="J110" s="300"/>
      <c r="K110" s="301"/>
    </row>
    <row r="111" spans="1:14" ht="19.95" customHeight="1" x14ac:dyDescent="0.35">
      <c r="B111" s="70" t="s">
        <v>192</v>
      </c>
      <c r="C111" s="249" t="str">
        <f>'Прайс валюта'!C111</f>
        <v>Скотч пакувальний 100м 45мм 40мкм</v>
      </c>
      <c r="D111" s="9" t="s">
        <v>2</v>
      </c>
      <c r="E111" s="111">
        <f>'Прайс валюта'!E111</f>
        <v>41</v>
      </c>
      <c r="F111" s="75">
        <f>'Прайс валюта'!F111</f>
        <v>36.9</v>
      </c>
      <c r="G111" s="110" t="str">
        <f>'Прайс валюта'!G111</f>
        <v>10шт</v>
      </c>
      <c r="H111" s="75">
        <f>'Прайс валюта'!H111</f>
        <v>34.85</v>
      </c>
      <c r="I111" s="110" t="str">
        <f>'Прайс валюта'!I111</f>
        <v>36шт</v>
      </c>
      <c r="J111" s="69">
        <f>'Прайс валюта'!J111</f>
        <v>32.800000000000004</v>
      </c>
      <c r="K111" s="136" t="str">
        <f>'Прайс валюта'!K111</f>
        <v>72шт</v>
      </c>
      <c r="L111" s="25"/>
    </row>
    <row r="112" spans="1:14" ht="19.95" customHeight="1" x14ac:dyDescent="0.35">
      <c r="B112" s="66" t="s">
        <v>191</v>
      </c>
      <c r="C112" s="123" t="str">
        <f>'Прайс валюта'!C112</f>
        <v>Скотч пакувальний 200м 45мм 40мкм</v>
      </c>
      <c r="D112" s="9" t="s">
        <v>2</v>
      </c>
      <c r="E112" s="111">
        <f>'Прайс валюта'!E112</f>
        <v>80</v>
      </c>
      <c r="F112" s="48">
        <f>'Прайс валюта'!F112</f>
        <v>72</v>
      </c>
      <c r="G112" s="45" t="s">
        <v>6</v>
      </c>
      <c r="H112" s="48">
        <f>'Прайс валюта'!H112</f>
        <v>68</v>
      </c>
      <c r="I112" s="110" t="str">
        <f>'Прайс валюта'!I112</f>
        <v>20шт</v>
      </c>
      <c r="J112" s="49">
        <f>'Прайс валюта'!J112</f>
        <v>64</v>
      </c>
      <c r="K112" s="136" t="str">
        <f>'Прайс валюта'!K112</f>
        <v>36шт.</v>
      </c>
      <c r="L112" s="25"/>
    </row>
    <row r="113" spans="2:12" ht="19.95" customHeight="1" x14ac:dyDescent="0.35">
      <c r="B113" s="66" t="s">
        <v>190</v>
      </c>
      <c r="C113" s="68" t="str">
        <f>'Прайс валюта'!C113</f>
        <v>Скотч пакувальний 240м 45мм 40мкм</v>
      </c>
      <c r="D113" s="9" t="s">
        <v>2</v>
      </c>
      <c r="E113" s="111">
        <f>'Прайс валюта'!E113</f>
        <v>92</v>
      </c>
      <c r="F113" s="112">
        <f>'Прайс валюта'!F113</f>
        <v>82.8</v>
      </c>
      <c r="G113" s="113" t="s">
        <v>6</v>
      </c>
      <c r="H113" s="48">
        <f>'Прайс валюта'!H113</f>
        <v>78.2</v>
      </c>
      <c r="I113" s="110" t="str">
        <f>'Прайс валюта'!I113</f>
        <v>20шт</v>
      </c>
      <c r="J113" s="49">
        <f>'Прайс валюта'!J113</f>
        <v>73.600000000000009</v>
      </c>
      <c r="K113" s="136" t="str">
        <f>'Прайс валюта'!K113</f>
        <v>36шт.</v>
      </c>
      <c r="L113" s="25"/>
    </row>
    <row r="114" spans="2:12" ht="19.95" customHeight="1" thickBot="1" x14ac:dyDescent="0.4">
      <c r="B114" s="66" t="s">
        <v>187</v>
      </c>
      <c r="C114" s="126" t="str">
        <f>'Прайс валюта'!C114</f>
        <v>Скотч пакувальний 300м 45мм 40мкм</v>
      </c>
      <c r="D114" s="78" t="s">
        <v>2</v>
      </c>
      <c r="E114" s="251">
        <f>'Прайс валюта'!E114</f>
        <v>114</v>
      </c>
      <c r="F114" s="75">
        <f>'Прайс валюта'!F114</f>
        <v>102.60000000000001</v>
      </c>
      <c r="G114" s="110" t="s">
        <v>6</v>
      </c>
      <c r="H114" s="75">
        <f>'Прайс валюта'!H114</f>
        <v>96.899999999999991</v>
      </c>
      <c r="I114" s="110" t="str">
        <f>'Прайс валюта'!I114</f>
        <v>20шт</v>
      </c>
      <c r="J114" s="69">
        <f>'Прайс валюта'!J114</f>
        <v>91.2</v>
      </c>
      <c r="K114" s="136" t="str">
        <f>'Прайс валюта'!K114</f>
        <v>36шт.</v>
      </c>
      <c r="L114" s="25"/>
    </row>
    <row r="115" spans="2:12" ht="29.4" customHeight="1" thickTop="1" x14ac:dyDescent="0.3">
      <c r="C115" s="298" t="str">
        <f>'Прайс валюта'!C115</f>
        <v>* всі ціни по колонці ОПТ 2 та ОПТ 3, що прив'язані до валюти, прораховуються по актуальному курсу на час оплати. Свіжий курс можна переглянути ТУТ, колонка - ПРОДАЖ</v>
      </c>
      <c r="D115" s="298"/>
      <c r="E115" s="298"/>
      <c r="F115" s="298"/>
      <c r="G115" s="298"/>
      <c r="H115" s="298"/>
      <c r="I115" s="298"/>
      <c r="J115" s="298"/>
      <c r="K115" s="298"/>
    </row>
    <row r="116" spans="2:12" ht="16.95" customHeight="1" x14ac:dyDescent="0.3">
      <c r="C116" s="277" t="str">
        <f>'Прайс валюта'!C116</f>
        <v>*вартість механізмів М43; Eksan; М45 та М45 Long потужністю 250N і 1500N по колонці ОПТ 2 та ОПТ3 збільшується на 10 та 9грн. відповідно.</v>
      </c>
      <c r="D116" s="277"/>
      <c r="E116" s="277"/>
      <c r="F116" s="277"/>
      <c r="G116" s="277"/>
      <c r="H116" s="277"/>
      <c r="I116" s="277"/>
      <c r="J116" s="277"/>
      <c r="K116" s="277"/>
    </row>
    <row r="117" spans="2:12" ht="23.25" customHeight="1" x14ac:dyDescent="0.3">
      <c r="C117" s="274" t="str">
        <f>'Прайс валюта'!C117</f>
        <v>Перевірити актуальність та скачати свіжі прайси можна тут</v>
      </c>
      <c r="D117" s="274"/>
      <c r="E117" s="274"/>
      <c r="F117" s="274"/>
      <c r="G117" s="274"/>
      <c r="H117" s="274"/>
      <c r="I117" s="274"/>
      <c r="J117" s="274"/>
      <c r="K117" s="274"/>
    </row>
    <row r="118" spans="2:12" ht="23.25" customHeight="1" x14ac:dyDescent="0.3">
      <c r="E118" s="2"/>
      <c r="F118" s="5"/>
      <c r="H118" s="5"/>
      <c r="J118" s="5"/>
    </row>
    <row r="119" spans="2:12" ht="23.25" customHeight="1" x14ac:dyDescent="0.3">
      <c r="E119" s="2"/>
      <c r="F119" s="5"/>
      <c r="H119" s="5"/>
      <c r="J119" s="5"/>
    </row>
    <row r="120" spans="2:12" ht="23.25" customHeight="1" x14ac:dyDescent="0.3">
      <c r="E120" s="2"/>
      <c r="F120" s="5"/>
      <c r="H120" s="5"/>
      <c r="J120" s="5"/>
    </row>
    <row r="121" spans="2:12" ht="23.25" customHeight="1" x14ac:dyDescent="0.3">
      <c r="E121" s="2"/>
      <c r="F121" s="5"/>
      <c r="H121" s="5"/>
      <c r="J121" s="5"/>
    </row>
    <row r="122" spans="2:12" ht="23.25" customHeight="1" x14ac:dyDescent="0.3">
      <c r="E122" s="2"/>
      <c r="F122" s="5"/>
      <c r="H122" s="5"/>
      <c r="J122" s="5"/>
    </row>
    <row r="123" spans="2:12" ht="23.25" customHeight="1" x14ac:dyDescent="0.3">
      <c r="E123" s="2"/>
      <c r="F123" s="5"/>
      <c r="H123" s="5"/>
      <c r="J123" s="5"/>
    </row>
    <row r="124" spans="2:12" ht="23.25" customHeight="1" x14ac:dyDescent="0.3">
      <c r="E124" s="2"/>
      <c r="F124" s="5"/>
      <c r="H124" s="5"/>
      <c r="J124" s="5"/>
    </row>
    <row r="125" spans="2:12" ht="23.25" customHeight="1" x14ac:dyDescent="0.3">
      <c r="E125" s="2"/>
      <c r="F125" s="5"/>
      <c r="H125" s="5"/>
      <c r="J125" s="5"/>
    </row>
    <row r="126" spans="2:12" ht="23.25" customHeight="1" x14ac:dyDescent="0.3">
      <c r="E126" s="2"/>
      <c r="F126" s="5"/>
      <c r="H126" s="5"/>
      <c r="J126" s="5"/>
    </row>
    <row r="127" spans="2:12" ht="23.25" customHeight="1" x14ac:dyDescent="0.3">
      <c r="E127" s="2"/>
      <c r="F127" s="5"/>
      <c r="H127" s="5"/>
      <c r="J127" s="5"/>
    </row>
    <row r="128" spans="2:12" ht="23.25" customHeight="1" x14ac:dyDescent="0.3">
      <c r="E128" s="2"/>
      <c r="F128" s="5"/>
      <c r="H128" s="5"/>
      <c r="J128" s="5"/>
    </row>
    <row r="129" spans="5:10" ht="23.25" customHeight="1" x14ac:dyDescent="0.3">
      <c r="E129" s="2"/>
      <c r="F129" s="5"/>
      <c r="H129" s="5"/>
      <c r="J129" s="5"/>
    </row>
    <row r="130" spans="5:10" ht="23.25" customHeight="1" x14ac:dyDescent="0.3">
      <c r="E130" s="2"/>
      <c r="F130" s="5"/>
      <c r="H130" s="5"/>
      <c r="J130" s="5"/>
    </row>
    <row r="131" spans="5:10" ht="23.25" customHeight="1" x14ac:dyDescent="0.3">
      <c r="E131" s="2"/>
      <c r="F131" s="5"/>
      <c r="H131" s="5"/>
      <c r="J131" s="5"/>
    </row>
    <row r="132" spans="5:10" ht="23.25" customHeight="1" x14ac:dyDescent="0.3">
      <c r="E132" s="2"/>
      <c r="F132" s="5"/>
      <c r="H132" s="5"/>
      <c r="J132" s="5"/>
    </row>
    <row r="133" spans="5:10" ht="23.25" customHeight="1" x14ac:dyDescent="0.3">
      <c r="E133" s="2"/>
      <c r="F133" s="5"/>
      <c r="H133" s="5"/>
      <c r="J133" s="5"/>
    </row>
    <row r="134" spans="5:10" ht="23.25" customHeight="1" x14ac:dyDescent="0.3">
      <c r="E134" s="2"/>
      <c r="F134" s="5"/>
      <c r="H134" s="5"/>
      <c r="J134" s="5"/>
    </row>
    <row r="135" spans="5:10" ht="23.25" customHeight="1" x14ac:dyDescent="0.3">
      <c r="E135" s="2"/>
      <c r="F135" s="5"/>
      <c r="H135" s="5"/>
      <c r="J135" s="5"/>
    </row>
    <row r="136" spans="5:10" ht="23.25" customHeight="1" x14ac:dyDescent="0.3">
      <c r="E136" s="2"/>
      <c r="F136" s="5"/>
      <c r="H136" s="5"/>
      <c r="J136" s="5"/>
    </row>
    <row r="137" spans="5:10" ht="23.25" customHeight="1" x14ac:dyDescent="0.3">
      <c r="E137" s="2"/>
      <c r="F137" s="5"/>
      <c r="H137" s="5"/>
      <c r="J137" s="5"/>
    </row>
    <row r="138" spans="5:10" ht="23.25" customHeight="1" x14ac:dyDescent="0.3">
      <c r="E138" s="2"/>
      <c r="F138" s="5"/>
      <c r="H138" s="5"/>
      <c r="J138" s="5"/>
    </row>
    <row r="139" spans="5:10" ht="23.25" customHeight="1" x14ac:dyDescent="0.3">
      <c r="E139" s="2"/>
      <c r="F139" s="5"/>
      <c r="H139" s="5"/>
      <c r="J139" s="5"/>
    </row>
    <row r="140" spans="5:10" ht="23.25" customHeight="1" x14ac:dyDescent="0.3">
      <c r="E140" s="2"/>
      <c r="F140" s="5"/>
      <c r="H140" s="5"/>
      <c r="J140" s="5"/>
    </row>
    <row r="141" spans="5:10" ht="23.25" customHeight="1" x14ac:dyDescent="0.3">
      <c r="E141" s="2"/>
    </row>
    <row r="142" spans="5:10" ht="23.25" customHeight="1" x14ac:dyDescent="0.3">
      <c r="E142" s="2"/>
    </row>
    <row r="143" spans="5:10" ht="23.25" customHeight="1" x14ac:dyDescent="0.3">
      <c r="E143" s="2"/>
    </row>
    <row r="144" spans="5:10" ht="23.25" customHeight="1" x14ac:dyDescent="0.3">
      <c r="E144" s="2"/>
    </row>
    <row r="145" spans="5:5" ht="23.25" customHeight="1" x14ac:dyDescent="0.3">
      <c r="E145" s="2"/>
    </row>
    <row r="146" spans="5:5" ht="23.25" customHeight="1" x14ac:dyDescent="0.3"/>
    <row r="147" spans="5:5" ht="23.25" customHeight="1" x14ac:dyDescent="0.3"/>
    <row r="148" spans="5:5" ht="23.25" customHeight="1" x14ac:dyDescent="0.3"/>
    <row r="149" spans="5:5" ht="23.25" customHeight="1" x14ac:dyDescent="0.3"/>
    <row r="150" spans="5:5" ht="23.25" customHeight="1" x14ac:dyDescent="0.3"/>
    <row r="151" spans="5:5" ht="23.25" customHeight="1" x14ac:dyDescent="0.3"/>
    <row r="152" spans="5:5" ht="23.25" customHeight="1" x14ac:dyDescent="0.3"/>
    <row r="153" spans="5:5" ht="23.25" customHeight="1" x14ac:dyDescent="0.3"/>
    <row r="154" spans="5:5" ht="23.25" customHeight="1" x14ac:dyDescent="0.3"/>
    <row r="155" spans="5:5" ht="23.25" customHeight="1" x14ac:dyDescent="0.3"/>
    <row r="156" spans="5:5" ht="23.25" customHeight="1" x14ac:dyDescent="0.3"/>
    <row r="157" spans="5:5" ht="23.25" customHeight="1" x14ac:dyDescent="0.3"/>
    <row r="158" spans="5:5" ht="23.25" customHeight="1" x14ac:dyDescent="0.3"/>
    <row r="159" spans="5:5" ht="23.25" customHeight="1" x14ac:dyDescent="0.3"/>
    <row r="160" spans="5:5" ht="23.25" customHeight="1" x14ac:dyDescent="0.3"/>
    <row r="161" ht="23.25" customHeight="1" x14ac:dyDescent="0.3"/>
    <row r="162" ht="23.25" customHeight="1" x14ac:dyDescent="0.3"/>
    <row r="163" ht="23.25" customHeight="1" x14ac:dyDescent="0.3"/>
    <row r="164" ht="23.25" customHeight="1" x14ac:dyDescent="0.3"/>
    <row r="165" ht="23.25" customHeight="1" x14ac:dyDescent="0.3"/>
    <row r="166" ht="23.25" customHeight="1" x14ac:dyDescent="0.3"/>
    <row r="167" ht="23.25" customHeight="1" x14ac:dyDescent="0.3"/>
    <row r="168" ht="23.25" customHeight="1" x14ac:dyDescent="0.3"/>
    <row r="169" ht="23.25" customHeight="1" x14ac:dyDescent="0.3"/>
    <row r="170" ht="23.25" customHeight="1" x14ac:dyDescent="0.3"/>
    <row r="171" ht="23.25" customHeight="1" x14ac:dyDescent="0.3"/>
    <row r="172" ht="23.25" customHeight="1" x14ac:dyDescent="0.3"/>
    <row r="173" ht="23.25" customHeight="1" x14ac:dyDescent="0.3"/>
    <row r="174" ht="23.25" customHeight="1" x14ac:dyDescent="0.3"/>
    <row r="175" ht="23.25" customHeight="1" x14ac:dyDescent="0.3"/>
    <row r="176" ht="23.25" customHeight="1" x14ac:dyDescent="0.3"/>
    <row r="177" ht="23.25" customHeight="1" x14ac:dyDescent="0.3"/>
    <row r="178" ht="23.25" customHeight="1" x14ac:dyDescent="0.3"/>
    <row r="179" ht="23.25" customHeight="1" x14ac:dyDescent="0.3"/>
    <row r="180" ht="23.25" customHeight="1" x14ac:dyDescent="0.3"/>
    <row r="181" ht="23.25" customHeight="1" x14ac:dyDescent="0.3"/>
    <row r="182" ht="23.25" customHeight="1" x14ac:dyDescent="0.3"/>
    <row r="183" ht="23.25" customHeight="1" x14ac:dyDescent="0.3"/>
    <row r="184" ht="23.25" customHeight="1" x14ac:dyDescent="0.3"/>
    <row r="185" ht="23.25" customHeight="1" x14ac:dyDescent="0.3"/>
    <row r="186" ht="23.25" customHeight="1" x14ac:dyDescent="0.3"/>
    <row r="187" ht="23.25" customHeight="1" x14ac:dyDescent="0.3"/>
    <row r="188" ht="23.25" customHeight="1" x14ac:dyDescent="0.3"/>
    <row r="189" ht="23.25" customHeight="1" x14ac:dyDescent="0.3"/>
    <row r="190" ht="23.25" customHeight="1" x14ac:dyDescent="0.3"/>
    <row r="191" ht="23.25" customHeight="1" x14ac:dyDescent="0.3"/>
    <row r="192" ht="23.25" customHeight="1" x14ac:dyDescent="0.3"/>
    <row r="193" ht="23.25" customHeight="1" x14ac:dyDescent="0.3"/>
    <row r="194" ht="23.25" customHeight="1" x14ac:dyDescent="0.3"/>
    <row r="195" ht="23.25" customHeight="1" x14ac:dyDescent="0.3"/>
    <row r="196" ht="23.25" customHeight="1" x14ac:dyDescent="0.3"/>
    <row r="197" ht="23.25" customHeight="1" x14ac:dyDescent="0.3"/>
    <row r="198" ht="23.25" customHeight="1" x14ac:dyDescent="0.3"/>
    <row r="199" ht="23.25" customHeight="1" x14ac:dyDescent="0.3"/>
    <row r="200" ht="23.25" customHeight="1" x14ac:dyDescent="0.3"/>
    <row r="201" ht="23.25" customHeight="1" x14ac:dyDescent="0.3"/>
    <row r="202" ht="23.25" customHeight="1" x14ac:dyDescent="0.3"/>
    <row r="203" ht="23.25" customHeight="1" x14ac:dyDescent="0.3"/>
    <row r="204" ht="23.25" customHeight="1" x14ac:dyDescent="0.3"/>
    <row r="205" ht="23.25" customHeight="1" x14ac:dyDescent="0.3"/>
    <row r="206" ht="23.25" customHeight="1" x14ac:dyDescent="0.3"/>
    <row r="207" ht="23.25" customHeight="1" x14ac:dyDescent="0.3"/>
    <row r="208" ht="23.25" customHeight="1" x14ac:dyDescent="0.3"/>
    <row r="209" ht="23.25" customHeight="1" x14ac:dyDescent="0.3"/>
    <row r="210" ht="23.25" customHeight="1" x14ac:dyDescent="0.3"/>
    <row r="211" ht="23.25" customHeight="1" x14ac:dyDescent="0.3"/>
    <row r="212" ht="23.25" customHeight="1" x14ac:dyDescent="0.3"/>
    <row r="213" ht="23.25" customHeight="1" x14ac:dyDescent="0.3"/>
    <row r="214" ht="23.25" customHeight="1" x14ac:dyDescent="0.3"/>
    <row r="215" ht="23.25" customHeight="1" x14ac:dyDescent="0.3"/>
    <row r="216" ht="23.25" customHeight="1" x14ac:dyDescent="0.3"/>
    <row r="217" ht="23.25" customHeight="1" x14ac:dyDescent="0.3"/>
    <row r="218" ht="23.25" customHeight="1" x14ac:dyDescent="0.3"/>
    <row r="219" ht="23.25" customHeight="1" x14ac:dyDescent="0.3"/>
    <row r="220" ht="23.25" customHeight="1" x14ac:dyDescent="0.3"/>
    <row r="221" ht="23.25" customHeight="1" x14ac:dyDescent="0.3"/>
    <row r="222" ht="23.25" customHeight="1" x14ac:dyDescent="0.3"/>
    <row r="223" ht="23.25" customHeight="1" x14ac:dyDescent="0.3"/>
    <row r="224" ht="23.25" customHeight="1" x14ac:dyDescent="0.3"/>
    <row r="225" ht="23.25" customHeight="1" x14ac:dyDescent="0.3"/>
    <row r="226" ht="23.25" customHeight="1" x14ac:dyDescent="0.3"/>
    <row r="227" ht="23.25" customHeight="1" x14ac:dyDescent="0.3"/>
    <row r="228" ht="23.25" customHeight="1" x14ac:dyDescent="0.3"/>
    <row r="229" ht="23.25" customHeight="1" x14ac:dyDescent="0.3"/>
    <row r="230" ht="23.25" customHeight="1" x14ac:dyDescent="0.3"/>
    <row r="231" ht="23.25" customHeight="1" x14ac:dyDescent="0.3"/>
    <row r="232" ht="23.25" customHeight="1" x14ac:dyDescent="0.3"/>
    <row r="233" ht="23.25" customHeight="1" x14ac:dyDescent="0.3"/>
    <row r="234" ht="23.25" customHeight="1" x14ac:dyDescent="0.3"/>
    <row r="235" ht="23.25" customHeight="1" x14ac:dyDescent="0.3"/>
    <row r="236" ht="23.25" customHeight="1" x14ac:dyDescent="0.3"/>
    <row r="237" ht="23.25" customHeight="1" x14ac:dyDescent="0.3"/>
    <row r="238" ht="23.25" customHeight="1" x14ac:dyDescent="0.3"/>
    <row r="239" ht="23.25" customHeight="1" x14ac:dyDescent="0.3"/>
    <row r="240" ht="23.25" customHeight="1" x14ac:dyDescent="0.3"/>
    <row r="241" ht="23.25" customHeight="1" x14ac:dyDescent="0.3"/>
    <row r="242" ht="23.25" customHeight="1" x14ac:dyDescent="0.3"/>
    <row r="243" ht="23.25" customHeight="1" x14ac:dyDescent="0.3"/>
    <row r="244" ht="23.25" customHeight="1" x14ac:dyDescent="0.3"/>
    <row r="245" ht="23.25" customHeight="1" x14ac:dyDescent="0.3"/>
    <row r="246" ht="23.25" customHeight="1" x14ac:dyDescent="0.3"/>
    <row r="247" ht="23.25" customHeight="1" x14ac:dyDescent="0.3"/>
    <row r="248" ht="23.25" customHeight="1" x14ac:dyDescent="0.3"/>
    <row r="249" ht="23.25" customHeight="1" x14ac:dyDescent="0.3"/>
    <row r="250" ht="23.25" customHeight="1" x14ac:dyDescent="0.3"/>
    <row r="251" ht="23.25" customHeight="1" x14ac:dyDescent="0.3"/>
    <row r="252" ht="23.25" customHeight="1" x14ac:dyDescent="0.3"/>
    <row r="253" ht="23.25" customHeight="1" x14ac:dyDescent="0.3"/>
    <row r="254" ht="23.25" customHeight="1" x14ac:dyDescent="0.3"/>
    <row r="255" ht="23.25" customHeight="1" x14ac:dyDescent="0.3"/>
    <row r="256" ht="23.25" customHeight="1" x14ac:dyDescent="0.3"/>
    <row r="257" ht="23.25" customHeight="1" x14ac:dyDescent="0.3"/>
    <row r="258" ht="23.25" customHeight="1" x14ac:dyDescent="0.3"/>
    <row r="259" ht="23.25" customHeight="1" x14ac:dyDescent="0.3"/>
    <row r="260" ht="23.25" customHeight="1" x14ac:dyDescent="0.3"/>
    <row r="261" ht="23.25" customHeight="1" x14ac:dyDescent="0.3"/>
    <row r="262" ht="23.25" customHeight="1" x14ac:dyDescent="0.3"/>
    <row r="263" ht="23.25" customHeight="1" x14ac:dyDescent="0.3"/>
    <row r="264" ht="23.25" customHeight="1" x14ac:dyDescent="0.3"/>
    <row r="265" ht="23.25" customHeight="1" x14ac:dyDescent="0.3"/>
    <row r="266" ht="23.25" customHeight="1" x14ac:dyDescent="0.3"/>
    <row r="267" ht="23.25" customHeight="1" x14ac:dyDescent="0.3"/>
    <row r="268" ht="23.25" customHeight="1" x14ac:dyDescent="0.3"/>
    <row r="269" ht="23.25" customHeight="1" x14ac:dyDescent="0.3"/>
    <row r="270" ht="23.25" customHeight="1" x14ac:dyDescent="0.3"/>
    <row r="271" ht="23.25" customHeight="1" x14ac:dyDescent="0.3"/>
    <row r="272" ht="23.25" customHeight="1" x14ac:dyDescent="0.3"/>
    <row r="273" ht="23.25" customHeight="1" x14ac:dyDescent="0.3"/>
    <row r="274" ht="23.25" customHeight="1" x14ac:dyDescent="0.3"/>
    <row r="275" ht="23.25" customHeight="1" x14ac:dyDescent="0.3"/>
    <row r="276" ht="23.25" customHeight="1" x14ac:dyDescent="0.3"/>
    <row r="277" ht="23.25" customHeight="1" x14ac:dyDescent="0.3"/>
    <row r="278" ht="23.25" customHeight="1" x14ac:dyDescent="0.3"/>
    <row r="279" ht="23.25" customHeight="1" x14ac:dyDescent="0.3"/>
    <row r="280" ht="23.25" customHeight="1" x14ac:dyDescent="0.3"/>
    <row r="281" ht="23.25" customHeight="1" x14ac:dyDescent="0.3"/>
    <row r="282" ht="23.25" customHeight="1" x14ac:dyDescent="0.3"/>
    <row r="283" ht="23.25" customHeight="1" x14ac:dyDescent="0.3"/>
    <row r="284" ht="23.25" customHeight="1" x14ac:dyDescent="0.3"/>
    <row r="285" ht="23.25" customHeight="1" x14ac:dyDescent="0.3"/>
    <row r="286" ht="23.25" customHeight="1" x14ac:dyDescent="0.3"/>
    <row r="287" ht="23.25" customHeight="1" x14ac:dyDescent="0.3"/>
    <row r="288" ht="23.25" customHeight="1" x14ac:dyDescent="0.3"/>
    <row r="289" ht="23.25" customHeight="1" x14ac:dyDescent="0.3"/>
    <row r="290" ht="23.25" customHeight="1" x14ac:dyDescent="0.3"/>
    <row r="291" ht="23.25" customHeight="1" x14ac:dyDescent="0.3"/>
    <row r="292" ht="23.25" customHeight="1" x14ac:dyDescent="0.3"/>
    <row r="293" ht="23.25" customHeight="1" x14ac:dyDescent="0.3"/>
    <row r="294" ht="23.25" customHeight="1" x14ac:dyDescent="0.3"/>
  </sheetData>
  <mergeCells count="15">
    <mergeCell ref="C117:K117"/>
    <mergeCell ref="C116:K116"/>
    <mergeCell ref="C115:K115"/>
    <mergeCell ref="C52:K52"/>
    <mergeCell ref="C75:K75"/>
    <mergeCell ref="C104:K104"/>
    <mergeCell ref="F53:H53"/>
    <mergeCell ref="I53:K53"/>
    <mergeCell ref="C110:K110"/>
    <mergeCell ref="F5:H5"/>
    <mergeCell ref="G1:K1"/>
    <mergeCell ref="G2:K2"/>
    <mergeCell ref="G3:K3"/>
    <mergeCell ref="G4:K4"/>
    <mergeCell ref="I5:K5"/>
  </mergeCells>
  <hyperlinks>
    <hyperlink ref="G1:K1" r:id="rId1" display="brand-mebel.com"/>
    <hyperlink ref="C56" r:id="rId2" display="Механізм ліжка трансформера односп МТ10, пара, (Укр)"/>
    <hyperlink ref="C57" r:id="rId3" display="Механізм ліжка трансформера односп MLА209, пара, (Італ)"/>
    <hyperlink ref="C58" r:id="rId4" display="Механізм ліжка трансформера односп MLА108,1, пара, (Італ)"/>
    <hyperlink ref="C59" r:id="rId5" display="Механізм ліжка трансформера півторасп MLА108,2, пара, (Італ)"/>
    <hyperlink ref="C60" r:id="rId6" display="Механізм ліжка трансформера двосп MLА108,4, пара, (Італ)"/>
    <hyperlink ref="C62" r:id="rId7" display="Механізм ліжка трансформера двосп &quot;Крафт&quot;, пара, (Укр)"/>
    <hyperlink ref="C73" r:id="rId8" display="Ремінь ліжка односпального, пара"/>
    <hyperlink ref="C74" r:id="rId9" display="Ремінь ліжка двохспального, пара"/>
    <hyperlink ref="C68" r:id="rId10" display="Нога поворотно-відкидна нікель, пара, (Укр)"/>
    <hyperlink ref="C7" r:id="rId11" display="Механізм підйому матраца М43 (250-1500Н), компл., (Укр+Турц)"/>
    <hyperlink ref="C9" r:id="rId12" display="https://brand-mebel.com/ua/p25233661-mehanizm-podyoma-krovati.html"/>
    <hyperlink ref="C16" r:id="rId13" display="Механізм підйому матраца В44 (800-1200Н), компл., (Укр+Турц)"/>
    <hyperlink ref="C33" r:id="rId14" display="Механізм підйому матраца М43 (без амортизаторів), пара, (Укр)"/>
    <hyperlink ref="C35" r:id="rId15" display="Механізм підйому матраца М44 (без амортизаторів), пара, (Укр)"/>
    <hyperlink ref="C42" r:id="rId16" display="Механізм підйому матраца В44 (без амортизаторів), пара, (Укр)"/>
    <hyperlink ref="C46" r:id="rId17" display="Газовий амортизатор L360мм (250Н,350Н,450Н,750Н,1000Н,1200Н), шт, (Турц)"/>
    <hyperlink ref="C47" r:id="rId18" display="https://brand-mebel.com/ua/p55962645-amortizator-gazovyj-lift.html"/>
    <hyperlink ref="C48" r:id="rId19" display="Газовий амортизатор L420мм (800Н,1000Н,1200Н), шт, (Турц)"/>
    <hyperlink ref="C85" r:id="rId20" display="Механізм журнальн стола-трансформера &quot;Eksan&quot;,пара,(Турц)"/>
    <hyperlink ref="C76" r:id="rId21" display="Механізм журнал-обідн стола трансформера &quot;Сігма&quot;,пара (Укр)"/>
    <hyperlink ref="C88" r:id="rId22" display="Завіс циліндричний D10мм, DC,шт, (Китай)"/>
    <hyperlink ref="C89" r:id="rId23" display="Завіс циліндричний D12мм, DC,шт, (Китай)"/>
    <hyperlink ref="C90" r:id="rId24" display="Завіс циліндричний D14мм, DC,шт, (Китай)"/>
    <hyperlink ref="C97" r:id="rId25" display="http://brand-mebel.com/p271245728-petlya-vreznaya-sharnirnaya.html"/>
    <hyperlink ref="C81" r:id="rId26" display="Комплект коліс для стола трансформера Сігма  "/>
    <hyperlink ref="C93" r:id="rId27" display="Завіс циліндричний D14мм, Siso,шт, (Данія)"/>
    <hyperlink ref="C92" r:id="rId28" display="Завіс циліндричний D12мм, Siso,шт, (Данія)"/>
    <hyperlink ref="C91" r:id="rId29" display="Завіс циліндричний D10мм, Siso,шт, (Данія)"/>
    <hyperlink ref="C94" r:id="rId30" display="Завіс циліндричний D16мм, Siso,шт, (Данія)"/>
    <hyperlink ref="C95" r:id="rId31" display="Завіс врізний шарнірний BM, шт, (Китай)"/>
    <hyperlink ref="C69" r:id="rId32" display="Нога поворотно-відкидна нікель, вис. 450мм, пара, (Укр)"/>
    <hyperlink ref="C49" r:id="rId33" display="https://brand-mebel.com/ua/p479255862-amortizator-gazovyj-lift.html"/>
    <hyperlink ref="C63" r:id="rId34" display="Механізм ліжка трансформера двосп &quot;Крафт плюс&quot;, пара, (Укр)"/>
    <hyperlink ref="C14" r:id="rId35" display="Механізм підйому матраца Foxter (250-1200N), компл., (Укр+Турц)"/>
    <hyperlink ref="C19" r:id="rId36" display="https://brand-mebel.com/ua/p1015723476-ogranichitel-hoda-amortizatora.html"/>
    <hyperlink ref="C115:K115" r:id="rId37" display="* Всі оптові замовлення по третій та четвертій колонці, що прив'язані до валюти, п ТУТ, колонка - ПРОДАЖ"/>
    <hyperlink ref="C45" r:id="rId38" display="http://brand-mebel.com/p86271788-podemnyj-mehanizm-dlya.html"/>
    <hyperlink ref="C22" r:id="rId39" display="https://brand-mebel.com/p1011300173-obmezhuvach-dlya-matratsu.html"/>
    <hyperlink ref="C20" r:id="rId40" display="https://brand-mebel.com/p1011794594-obmezhuvach-dlya-matratsu.html"/>
    <hyperlink ref="C12" r:id="rId41" display="https://brand-mebel.com/ua/p1218371388-mehanizm-podema-krovati.html"/>
    <hyperlink ref="C15" r:id="rId42" display="Механізм підйому матраца М44 Long (250-1200N), компл., (Укр+Турц)"/>
    <hyperlink ref="C61" r:id="rId43" display="Механізм ліжка трансформера двосп MLА108,6, пара, (Італ)"/>
    <hyperlink ref="C96" r:id="rId44" display="https://brand-mebel.com/p271146223-zavis-vriznij-sharnirnij.html"/>
    <hyperlink ref="C117:K117" r:id="rId45" display="https://brand-mebel.com/ua/price_lists"/>
    <hyperlink ref="C41" r:id="rId46" display="https://brand-mebel.com/ua/p1591649890-mehanizm-podema-krovati.html"/>
    <hyperlink ref="C21" r:id="rId47" display="https://brand-mebel.com/ua/p1011300173-ogranichitel-derzhatel-dlya.html"/>
    <hyperlink ref="C50" r:id="rId48" display="https://brand-mebel.com/ua/p1712734828-kriplennya-gazovogo-amortizatora.html"/>
    <hyperlink ref="C51" r:id="rId49" display="https://brand-mebel.com/ua/p1714831842-kreplenie-gazovogo-amortizatora.html"/>
    <hyperlink ref="C24" r:id="rId50" display="https://brand-mebel.com/p1983290870-remen-dlya-podema.html"/>
    <hyperlink ref="C84" r:id="rId51" display="https://brand-mebel.com/ua/p1751987274-koleso-ploschadkoj-stoporom.html"/>
    <hyperlink ref="C83" r:id="rId52" display="https://brand-mebel.com/ua/p1751811429-koleso-ploschadkoj-stoporom.html"/>
    <hyperlink ref="C82" r:id="rId53" display="https://brand-mebel.com/ua/p1592367304-koleso-stoporom-d40mm.html"/>
    <hyperlink ref="C107" r:id="rId54" display="https://brand-mebel.com/ua/p463852464-klej-rasplav-termolajt.html"/>
    <hyperlink ref="C108" r:id="rId55" display="https://brand-mebel.com/ua/p1840010731-klej-rasplav-termolajt.html"/>
    <hyperlink ref="C109" r:id="rId56" display="https://brand-mebel.com/ua/p1839977709-klej-rasplav-termolajt.html"/>
    <hyperlink ref="C105" r:id="rId57" display="https://brand-mebel.com/ua/p460341486-klej-rasplav-termolajt.html"/>
    <hyperlink ref="C106" r:id="rId58" display="https://brand-mebel.com/ua/p460358571-klej-rasplav-termolajt.html"/>
    <hyperlink ref="C77" r:id="rId59" display="https://brand-mebel.com/ua/p1877160177-mehanizm-zhurnalno-obedennogo.html"/>
    <hyperlink ref="C78" r:id="rId60" display="https://brand-mebel.com/ua/p2024010773-mehanizm-dlya-otkidnogo.html"/>
    <hyperlink ref="C26" r:id="rId61" display="https://brand-mebel.com/ua/p1747060264-remen-dlya-podema.html"/>
    <hyperlink ref="C27" r:id="rId62" display="https://brand-mebel.com/ua/p2123183059-ugolnik-universalnyj-metalicheskij.html"/>
    <hyperlink ref="C28" r:id="rId63" display="https://brand-mebel.com/ua/p2123154530-ugolnik-universalnyj-metalicheskij.html"/>
    <hyperlink ref="C29" r:id="rId64" display="https://brand-mebel.com/ua/p2101655187-ugolnik-universalnyj-metalicheskij.html"/>
    <hyperlink ref="C30" r:id="rId65" display="https://brand-mebel.com/ua/p1567433211-ugolnik-universalnyj-metalicheskij.html"/>
    <hyperlink ref="C32" r:id="rId66" display="https://brand-mebel.com/ua/p2096059859-zatsep-mebelnyj-montazhnyj.html"/>
    <hyperlink ref="C18" r:id="rId67" display="https://brand-mebel.com/ua/p2121061638-mehanizm-podema-dvuspalnoj.html"/>
    <hyperlink ref="C44" r:id="rId68" display="https://brand-mebel.com/ua/p2150844689-mehanizm-podema-dvuspalnoj.html"/>
    <hyperlink ref="C66" r:id="rId69" display="https://brand-mebel.com/ua/p2370439162-shtanga-teleskopicheskaya-sinhronizator.html"/>
    <hyperlink ref="C65" r:id="rId70" display="https://brand-mebel.com/ua/p2369924738-mehanizm-transformatsii-divana.html"/>
    <hyperlink ref="C64" r:id="rId71" display="https://brand-mebel.com/ua/p2360801671-mehanizm-transformatsii-divana.html"/>
    <hyperlink ref="C86" r:id="rId72" display="https://brand-mebel.com/ua/p2381699913-mehanizm-zhurnalnogo-stola.html"/>
    <hyperlink ref="C87" r:id="rId73" display="https://brand-mebel.com/ua/p2381785119-mehanizm-zhurnalnogo-stola.html"/>
    <hyperlink ref="C31" r:id="rId74" display="https://brand-mebel.com/ua/p2254804923-dempfer-rezinovyj-otbojnik.html"/>
    <hyperlink ref="C67" r:id="rId75"/>
    <hyperlink ref="C38" r:id="rId76" display="https://brand-mebel.com/ua/p1591580719-mehanizm-podema-krovati.html"/>
    <hyperlink ref="C36" r:id="rId77" display="Механізм підйому матраца М44 (без амортизаторів), пара, (Укр)"/>
    <hyperlink ref="C10" r:id="rId78" display="https://brand-mebel.com/ua/p25233661-mehanizm-podyoma-krovati.html"/>
    <hyperlink ref="C8" r:id="rId79" display="https://brand-mebel.com/ua/p1703349987-mehanizm-podema-krovati.html"/>
    <hyperlink ref="C34" r:id="rId80" display="https://brand-mebel.com/ua/p1703346489-mehanizm-podema-krovati.html"/>
    <hyperlink ref="C43" r:id="rId81" display="https://brand-mebel.com/ua/p1808218533-mehanizm-podema-dvuspalnoj.html"/>
    <hyperlink ref="C17" r:id="rId82" display="https://brand-mebel.com/ua/p1807603486-podemnyj-mehanizm-dvuspalnoj.html"/>
    <hyperlink ref="C11" r:id="rId83" display="https://brand-mebel.com/ua/p2632552230-mehanizm-podema-krovati.html"/>
    <hyperlink ref="C37" r:id="rId84" display="https://brand-mebel.com/ua/p2634502958-mehanizm-podema-krovati.html"/>
    <hyperlink ref="C25" r:id="rId85" display="https://brand-mebel.com/ua/p1747060264-remen-dlya-podema.html"/>
    <hyperlink ref="C13" r:id="rId86" display="https://brand-mebel.com/ua/p1782835160-mehanizm-podema-krovati.html"/>
    <hyperlink ref="C112" r:id="rId87" display="https://brand-mebel.com/ua/p2663204129-skotch-upakovochnyj-klejkaya.html"/>
    <hyperlink ref="C113" r:id="rId88" display="https://brand-mebel.com/ua/p2612928962-skotch-upakovochnyj-klejkaya.html"/>
    <hyperlink ref="C114" r:id="rId89" display="https://brand-mebel.com/ua/p2610806240-klejkaya-lenta-upakovochnyj.html"/>
    <hyperlink ref="C55" r:id="rId90" display="Механізм ліжка трансформера односп МТ10, пара, (Укр)"/>
    <hyperlink ref="C39" r:id="rId91" display="https://brand-mebel.com/ua/p1795512864-mehanizm-podema-krovati.html"/>
    <hyperlink ref="C98" r:id="rId92" display="http://brand-mebel.com/p271245728-petlya-vreznaya-sharnirnaya.html"/>
    <hyperlink ref="C79:C80" r:id="rId93" display="https://brand-mebel.com/ua/p2024010773-mehanizm-dlya-otkidnogo.html"/>
    <hyperlink ref="C99" r:id="rId94" display="http://brand-mebel.com/p38586310-petlya-vreznaya-sharnirnaya.html"/>
    <hyperlink ref="C103" r:id="rId95" display="Накладна металева петля 40*90 , Прямокутна монтажна петля  / монтажна завіса"/>
    <hyperlink ref="C100" r:id="rId96"/>
    <hyperlink ref="C101" r:id="rId97"/>
    <hyperlink ref="C102" r:id="rId98"/>
  </hyperlinks>
  <printOptions horizontalCentered="1"/>
  <pageMargins left="0.23622047244094491" right="0.23622047244094491" top="0.15748031496062992" bottom="0.15748031496062992" header="0" footer="0"/>
  <pageSetup paperSize="9" scale="65" fitToHeight="2" orientation="portrait" horizontalDpi="360" verticalDpi="360" r:id="rId99"/>
  <rowBreaks count="1" manualBreakCount="1">
    <brk id="52" max="10" man="1"/>
  </rowBreaks>
  <ignoredErrors>
    <ignoredError sqref="I15:I16 G15:G16 I9 G9 G7 I7" formula="1"/>
  </ignoredErrors>
  <drawing r:id="rId100"/>
  <legacyDrawing r:id="rId1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8"/>
  <sheetViews>
    <sheetView workbookViewId="0">
      <pane ySplit="1" topLeftCell="A179" activePane="bottomLeft" state="frozen"/>
      <selection pane="bottomLeft" activeCell="M195" sqref="M195"/>
    </sheetView>
  </sheetViews>
  <sheetFormatPr defaultRowHeight="14.4" x14ac:dyDescent="0.3"/>
  <cols>
    <col min="1" max="1" width="12.33203125" style="23" customWidth="1"/>
    <col min="2" max="2" width="62.44140625" style="18" customWidth="1"/>
    <col min="3" max="3" width="12.88671875" style="145" customWidth="1"/>
    <col min="4" max="4" width="9.6640625" style="150" customWidth="1"/>
    <col min="5" max="5" width="7.44140625" style="144" customWidth="1"/>
    <col min="6" max="6" width="9.6640625" style="150" customWidth="1"/>
    <col min="7" max="7" width="7.5546875" style="144" customWidth="1"/>
    <col min="8" max="8" width="9.6640625" style="150" customWidth="1"/>
    <col min="9" max="9" width="6.109375" style="167" customWidth="1"/>
    <col min="10" max="10" width="10.88671875" style="152" customWidth="1"/>
    <col min="11" max="11" width="6.21875" style="18" customWidth="1"/>
    <col min="12" max="12" width="17" customWidth="1"/>
    <col min="13" max="13" width="13.77734375" customWidth="1"/>
    <col min="14" max="14" width="17.33203125" customWidth="1"/>
  </cols>
  <sheetData>
    <row r="1" spans="1:13" s="2" customFormat="1" x14ac:dyDescent="0.3">
      <c r="A1" s="22" t="s">
        <v>30</v>
      </c>
      <c r="B1" s="19" t="s">
        <v>31</v>
      </c>
      <c r="C1" s="145" t="s">
        <v>542</v>
      </c>
      <c r="D1" s="145" t="s">
        <v>27</v>
      </c>
      <c r="E1" s="157" t="s">
        <v>279</v>
      </c>
      <c r="F1" s="145" t="s">
        <v>51</v>
      </c>
      <c r="G1" s="157" t="s">
        <v>279</v>
      </c>
      <c r="H1" s="145" t="s">
        <v>50</v>
      </c>
      <c r="I1" s="165" t="s">
        <v>279</v>
      </c>
      <c r="J1" s="151" t="s">
        <v>543</v>
      </c>
      <c r="K1" s="165" t="s">
        <v>279</v>
      </c>
      <c r="L1" s="171" t="s">
        <v>573</v>
      </c>
      <c r="M1" s="2" t="s">
        <v>574</v>
      </c>
    </row>
    <row r="2" spans="1:13" s="2" customFormat="1" x14ac:dyDescent="0.3">
      <c r="A2" s="31" t="s">
        <v>118</v>
      </c>
      <c r="B2" s="32" t="s">
        <v>52</v>
      </c>
      <c r="C2" s="153">
        <f>'Прайс гривня'!$E$45</f>
        <v>216</v>
      </c>
      <c r="D2" s="146">
        <f>'Прайс гривня'!$F$45</f>
        <v>194</v>
      </c>
      <c r="E2" s="144">
        <v>10</v>
      </c>
      <c r="F2" s="146">
        <f>'Прайс гривня'!$H$45</f>
        <v>184</v>
      </c>
      <c r="G2" s="144">
        <v>50</v>
      </c>
      <c r="H2" s="146">
        <f>'Прайс гривня'!$J$45</f>
        <v>162</v>
      </c>
      <c r="I2" s="166">
        <v>100</v>
      </c>
      <c r="J2" s="152">
        <f t="shared" ref="J2:J33" si="0">ROUND(C2*1.15,0)</f>
        <v>248</v>
      </c>
      <c r="K2" s="42">
        <v>1</v>
      </c>
      <c r="L2" s="2">
        <v>904595652</v>
      </c>
      <c r="M2" s="2" t="s">
        <v>575</v>
      </c>
    </row>
    <row r="3" spans="1:13" s="2" customFormat="1" x14ac:dyDescent="0.3">
      <c r="A3" s="31" t="s">
        <v>119</v>
      </c>
      <c r="B3" s="32" t="s">
        <v>53</v>
      </c>
      <c r="C3" s="153">
        <f>'Прайс гривня'!$E$45</f>
        <v>216</v>
      </c>
      <c r="D3" s="146">
        <f>'Прайс гривня'!$F$45</f>
        <v>194</v>
      </c>
      <c r="E3" s="144">
        <v>10</v>
      </c>
      <c r="F3" s="146">
        <f>'Прайс гривня'!$H$45</f>
        <v>184</v>
      </c>
      <c r="G3" s="144">
        <v>50</v>
      </c>
      <c r="H3" s="146">
        <f>'Прайс гривня'!$J$45</f>
        <v>162</v>
      </c>
      <c r="I3" s="166">
        <v>100</v>
      </c>
      <c r="J3" s="152">
        <f t="shared" si="0"/>
        <v>248</v>
      </c>
      <c r="K3" s="42">
        <v>1</v>
      </c>
      <c r="L3" s="2">
        <v>1171546647</v>
      </c>
      <c r="M3" s="2" t="s">
        <v>575</v>
      </c>
    </row>
    <row r="4" spans="1:13" s="2" customFormat="1" x14ac:dyDescent="0.3">
      <c r="A4" s="31" t="s">
        <v>120</v>
      </c>
      <c r="B4" s="32" t="s">
        <v>63</v>
      </c>
      <c r="C4" s="153">
        <f>'Прайс гривня'!$E$45</f>
        <v>216</v>
      </c>
      <c r="D4" s="146">
        <f>'Прайс гривня'!$F$45</f>
        <v>194</v>
      </c>
      <c r="E4" s="144">
        <v>10</v>
      </c>
      <c r="F4" s="146">
        <f>'Прайс гривня'!$H$45</f>
        <v>184</v>
      </c>
      <c r="G4" s="144">
        <v>50</v>
      </c>
      <c r="H4" s="146">
        <f>'Прайс гривня'!$J$45</f>
        <v>162</v>
      </c>
      <c r="I4" s="166">
        <v>100</v>
      </c>
      <c r="J4" s="152">
        <f t="shared" si="0"/>
        <v>248</v>
      </c>
      <c r="K4" s="42">
        <v>1</v>
      </c>
      <c r="L4" s="2">
        <v>1171546648</v>
      </c>
      <c r="M4" s="2" t="s">
        <v>575</v>
      </c>
    </row>
    <row r="5" spans="1:13" s="2" customFormat="1" x14ac:dyDescent="0.3">
      <c r="A5" s="31" t="s">
        <v>121</v>
      </c>
      <c r="B5" s="32" t="s">
        <v>54</v>
      </c>
      <c r="C5" s="153">
        <f>'Прайс гривня'!$E$45</f>
        <v>216</v>
      </c>
      <c r="D5" s="146">
        <f>'Прайс гривня'!$F$45</f>
        <v>194</v>
      </c>
      <c r="E5" s="144">
        <v>10</v>
      </c>
      <c r="F5" s="146">
        <f>'Прайс гривня'!$H$45</f>
        <v>184</v>
      </c>
      <c r="G5" s="144">
        <v>50</v>
      </c>
      <c r="H5" s="146">
        <f>'Прайс гривня'!$J$45</f>
        <v>162</v>
      </c>
      <c r="I5" s="166">
        <v>100</v>
      </c>
      <c r="J5" s="152">
        <f t="shared" si="0"/>
        <v>248</v>
      </c>
      <c r="K5" s="42">
        <v>1</v>
      </c>
      <c r="L5" s="2">
        <v>1171546649</v>
      </c>
      <c r="M5" s="2" t="s">
        <v>575</v>
      </c>
    </row>
    <row r="6" spans="1:13" s="2" customFormat="1" x14ac:dyDescent="0.3">
      <c r="A6" s="31" t="s">
        <v>122</v>
      </c>
      <c r="B6" s="32" t="s">
        <v>55</v>
      </c>
      <c r="C6" s="153">
        <f>'Прайс гривня'!$E$45</f>
        <v>216</v>
      </c>
      <c r="D6" s="146">
        <f>'Прайс гривня'!$F$45</f>
        <v>194</v>
      </c>
      <c r="E6" s="144">
        <v>10</v>
      </c>
      <c r="F6" s="146">
        <f>'Прайс гривня'!$H$45</f>
        <v>184</v>
      </c>
      <c r="G6" s="144">
        <v>50</v>
      </c>
      <c r="H6" s="146">
        <f>'Прайс гривня'!$J$45</f>
        <v>162</v>
      </c>
      <c r="I6" s="166">
        <v>100</v>
      </c>
      <c r="J6" s="152">
        <f t="shared" si="0"/>
        <v>248</v>
      </c>
      <c r="K6" s="42">
        <v>1</v>
      </c>
      <c r="L6" s="2">
        <v>1171546650</v>
      </c>
      <c r="M6" s="2" t="s">
        <v>575</v>
      </c>
    </row>
    <row r="7" spans="1:13" s="2" customFormat="1" x14ac:dyDescent="0.3">
      <c r="A7" s="197" t="s">
        <v>123</v>
      </c>
      <c r="B7" s="198" t="s">
        <v>56</v>
      </c>
      <c r="C7" s="154">
        <f>'Прайс гривня'!$E$45</f>
        <v>216</v>
      </c>
      <c r="D7" s="147">
        <f>'Прайс гривня'!$F$45</f>
        <v>194</v>
      </c>
      <c r="E7" s="199">
        <v>10</v>
      </c>
      <c r="F7" s="147">
        <f>'Прайс гривня'!$H$45</f>
        <v>184</v>
      </c>
      <c r="G7" s="199">
        <v>50</v>
      </c>
      <c r="H7" s="147">
        <f>'Прайс гривня'!$J$45</f>
        <v>162</v>
      </c>
      <c r="I7" s="200">
        <v>100</v>
      </c>
      <c r="J7" s="201">
        <f t="shared" si="0"/>
        <v>248</v>
      </c>
      <c r="K7" s="42">
        <v>1</v>
      </c>
      <c r="L7" s="2">
        <v>1171546651</v>
      </c>
      <c r="M7" s="2" t="s">
        <v>575</v>
      </c>
    </row>
    <row r="8" spans="1:13" s="2" customFormat="1" x14ac:dyDescent="0.3">
      <c r="A8" s="186" t="s">
        <v>466</v>
      </c>
      <c r="B8" s="187" t="s">
        <v>460</v>
      </c>
      <c r="C8" s="189">
        <f>'Прайс гривня'!E45+'Прайс гривня'!E50+'Прайс гривня'!E$51</f>
        <v>316</v>
      </c>
      <c r="D8" s="190">
        <f>'Прайс гривня'!F45+'Прайс гривня'!F50+'Прайс гривня'!F51</f>
        <v>284</v>
      </c>
      <c r="E8" s="202">
        <v>5</v>
      </c>
      <c r="F8" s="190">
        <f>'Прайс гривня'!H45+'Прайс гривня'!H50+'Прайс гривня'!H51</f>
        <v>264</v>
      </c>
      <c r="G8" s="202">
        <v>10</v>
      </c>
      <c r="H8" s="190">
        <f>'Прайс гривня'!J45+'Прайс гривня'!J50+'Прайс гривня'!J51</f>
        <v>232</v>
      </c>
      <c r="I8" s="203">
        <v>30</v>
      </c>
      <c r="J8" s="204">
        <f t="shared" si="0"/>
        <v>363</v>
      </c>
      <c r="K8" s="208">
        <v>1</v>
      </c>
      <c r="L8" s="2">
        <v>2899145154</v>
      </c>
      <c r="M8" s="2" t="s">
        <v>575</v>
      </c>
    </row>
    <row r="9" spans="1:13" s="2" customFormat="1" x14ac:dyDescent="0.3">
      <c r="A9" s="186" t="s">
        <v>467</v>
      </c>
      <c r="B9" s="187" t="s">
        <v>461</v>
      </c>
      <c r="C9" s="189">
        <f>'Прайс гривня'!E45+'Прайс гривня'!E50+'Прайс гривня'!E$51</f>
        <v>316</v>
      </c>
      <c r="D9" s="190">
        <f>'Прайс гривня'!F45+'Прайс гривня'!F50+'Прайс гривня'!F51</f>
        <v>284</v>
      </c>
      <c r="E9" s="202">
        <v>5</v>
      </c>
      <c r="F9" s="190">
        <f>'Прайс гривня'!H45+'Прайс гривня'!H50+'Прайс гривня'!H51</f>
        <v>264</v>
      </c>
      <c r="G9" s="202">
        <v>10</v>
      </c>
      <c r="H9" s="190">
        <f>'Прайс гривня'!J45+'Прайс гривня'!J50+'Прайс гривня'!J51</f>
        <v>232</v>
      </c>
      <c r="I9" s="203">
        <v>30</v>
      </c>
      <c r="J9" s="204">
        <f t="shared" si="0"/>
        <v>363</v>
      </c>
      <c r="K9" s="208">
        <v>1</v>
      </c>
      <c r="L9" s="2">
        <v>2899145155</v>
      </c>
      <c r="M9" s="2" t="s">
        <v>575</v>
      </c>
    </row>
    <row r="10" spans="1:13" s="2" customFormat="1" x14ac:dyDescent="0.3">
      <c r="A10" s="186" t="s">
        <v>468</v>
      </c>
      <c r="B10" s="187" t="s">
        <v>462</v>
      </c>
      <c r="C10" s="189">
        <f>'Прайс гривня'!E45+'Прайс гривня'!E50+'Прайс гривня'!E$51</f>
        <v>316</v>
      </c>
      <c r="D10" s="190">
        <f>'Прайс гривня'!F45+'Прайс гривня'!F50+'Прайс гривня'!F51</f>
        <v>284</v>
      </c>
      <c r="E10" s="202">
        <v>5</v>
      </c>
      <c r="F10" s="190">
        <f>'Прайс гривня'!H45+'Прайс гривня'!H50+'Прайс гривня'!H51</f>
        <v>264</v>
      </c>
      <c r="G10" s="202">
        <v>10</v>
      </c>
      <c r="H10" s="190">
        <f>'Прайс гривня'!J45+'Прайс гривня'!J50+'Прайс гривня'!J51</f>
        <v>232</v>
      </c>
      <c r="I10" s="203">
        <v>30</v>
      </c>
      <c r="J10" s="204">
        <f t="shared" si="0"/>
        <v>363</v>
      </c>
      <c r="K10" s="208">
        <v>1</v>
      </c>
      <c r="L10" s="2">
        <v>2899145157</v>
      </c>
      <c r="M10" s="2" t="s">
        <v>575</v>
      </c>
    </row>
    <row r="11" spans="1:13" s="2" customFormat="1" x14ac:dyDescent="0.3">
      <c r="A11" s="186" t="s">
        <v>469</v>
      </c>
      <c r="B11" s="187" t="s">
        <v>463</v>
      </c>
      <c r="C11" s="189">
        <f>'Прайс гривня'!E45+'Прайс гривня'!E50+'Прайс гривня'!E$51</f>
        <v>316</v>
      </c>
      <c r="D11" s="190">
        <f>'Прайс гривня'!F45+'Прайс гривня'!F50+'Прайс гривня'!F51</f>
        <v>284</v>
      </c>
      <c r="E11" s="202">
        <v>5</v>
      </c>
      <c r="F11" s="190">
        <f>'Прайс гривня'!H45+'Прайс гривня'!H50+'Прайс гривня'!H51</f>
        <v>264</v>
      </c>
      <c r="G11" s="202">
        <v>10</v>
      </c>
      <c r="H11" s="190">
        <f>'Прайс гривня'!J45+'Прайс гривня'!J50+'Прайс гривня'!J51</f>
        <v>232</v>
      </c>
      <c r="I11" s="203">
        <v>30</v>
      </c>
      <c r="J11" s="204">
        <f t="shared" si="0"/>
        <v>363</v>
      </c>
      <c r="K11" s="208">
        <v>1</v>
      </c>
      <c r="L11" s="2">
        <v>2899145158</v>
      </c>
      <c r="M11" s="2" t="s">
        <v>575</v>
      </c>
    </row>
    <row r="12" spans="1:13" s="2" customFormat="1" x14ac:dyDescent="0.3">
      <c r="A12" s="186" t="s">
        <v>470</v>
      </c>
      <c r="B12" s="187" t="s">
        <v>464</v>
      </c>
      <c r="C12" s="189">
        <f>'Прайс гривня'!E45+'Прайс гривня'!E50+'Прайс гривня'!E$51</f>
        <v>316</v>
      </c>
      <c r="D12" s="190">
        <f>'Прайс гривня'!F45+'Прайс гривня'!F50+'Прайс гривня'!F51</f>
        <v>284</v>
      </c>
      <c r="E12" s="202">
        <v>5</v>
      </c>
      <c r="F12" s="190">
        <f>'Прайс гривня'!H45+'Прайс гривня'!H50+'Прайс гривня'!H51</f>
        <v>264</v>
      </c>
      <c r="G12" s="202">
        <v>10</v>
      </c>
      <c r="H12" s="190">
        <f>'Прайс гривня'!J45+'Прайс гривня'!J50+'Прайс гривня'!J51</f>
        <v>232</v>
      </c>
      <c r="I12" s="203">
        <v>30</v>
      </c>
      <c r="J12" s="204">
        <f t="shared" si="0"/>
        <v>363</v>
      </c>
      <c r="K12" s="208">
        <v>1</v>
      </c>
      <c r="L12" s="2">
        <v>2899145159</v>
      </c>
      <c r="M12" s="2" t="s">
        <v>575</v>
      </c>
    </row>
    <row r="13" spans="1:13" s="2" customFormat="1" x14ac:dyDescent="0.3">
      <c r="A13" s="186" t="s">
        <v>471</v>
      </c>
      <c r="B13" s="187" t="s">
        <v>465</v>
      </c>
      <c r="C13" s="189">
        <f>'Прайс гривня'!E45+'Прайс гривня'!E50+'Прайс гривня'!E$51</f>
        <v>316</v>
      </c>
      <c r="D13" s="190">
        <f>'Прайс гривня'!F45+'Прайс гривня'!F50+'Прайс гривня'!F51</f>
        <v>284</v>
      </c>
      <c r="E13" s="202">
        <v>5</v>
      </c>
      <c r="F13" s="190">
        <f>'Прайс гривня'!H45+'Прайс гривня'!H50+'Прайс гривня'!H51</f>
        <v>264</v>
      </c>
      <c r="G13" s="202">
        <v>10</v>
      </c>
      <c r="H13" s="190">
        <f>'Прайс гривня'!J45+'Прайс гривня'!J50+'Прайс гривня'!J51</f>
        <v>232</v>
      </c>
      <c r="I13" s="203">
        <v>30</v>
      </c>
      <c r="J13" s="204">
        <f t="shared" si="0"/>
        <v>363</v>
      </c>
      <c r="K13" s="208">
        <v>1</v>
      </c>
      <c r="L13" s="2">
        <v>2899145160</v>
      </c>
      <c r="M13" s="2" t="s">
        <v>575</v>
      </c>
    </row>
    <row r="14" spans="1:13" x14ac:dyDescent="0.3">
      <c r="A14" s="120" t="s">
        <v>124</v>
      </c>
      <c r="B14" s="121" t="s">
        <v>32</v>
      </c>
      <c r="C14" s="154">
        <f>'Прайс гривня'!$E$47</f>
        <v>137</v>
      </c>
      <c r="D14" s="147">
        <f>'Прайс гривня'!$F$47</f>
        <v>123</v>
      </c>
      <c r="E14" s="199">
        <v>10</v>
      </c>
      <c r="F14" s="147">
        <f>'Прайс гривня'!$H$47</f>
        <v>116</v>
      </c>
      <c r="G14" s="199">
        <v>50</v>
      </c>
      <c r="H14" s="147">
        <f>'Прайс гривня'!$J$47</f>
        <v>102.8</v>
      </c>
      <c r="I14" s="200">
        <v>100</v>
      </c>
      <c r="J14" s="201">
        <f t="shared" si="0"/>
        <v>158</v>
      </c>
      <c r="K14" s="42">
        <v>1</v>
      </c>
      <c r="L14" s="2">
        <v>1171518449</v>
      </c>
      <c r="M14" s="2" t="s">
        <v>575</v>
      </c>
    </row>
    <row r="15" spans="1:13" x14ac:dyDescent="0.3">
      <c r="A15" s="120" t="s">
        <v>125</v>
      </c>
      <c r="B15" s="121" t="s">
        <v>33</v>
      </c>
      <c r="C15" s="154">
        <f>'Прайс гривня'!$E$46</f>
        <v>126</v>
      </c>
      <c r="D15" s="147">
        <f>'Прайс гривня'!$F$46</f>
        <v>113</v>
      </c>
      <c r="E15" s="199">
        <v>10</v>
      </c>
      <c r="F15" s="147">
        <f>'Прайс гривня'!$H$46</f>
        <v>107</v>
      </c>
      <c r="G15" s="199">
        <v>50</v>
      </c>
      <c r="H15" s="147">
        <f>'Прайс гривня'!$J$46</f>
        <v>94.5</v>
      </c>
      <c r="I15" s="200">
        <v>100</v>
      </c>
      <c r="J15" s="201">
        <f t="shared" si="0"/>
        <v>145</v>
      </c>
      <c r="K15" s="42">
        <v>1</v>
      </c>
      <c r="L15" s="2">
        <v>55962645</v>
      </c>
      <c r="M15" s="2" t="s">
        <v>575</v>
      </c>
    </row>
    <row r="16" spans="1:13" x14ac:dyDescent="0.3">
      <c r="A16" s="120" t="s">
        <v>126</v>
      </c>
      <c r="B16" s="121" t="s">
        <v>34</v>
      </c>
      <c r="C16" s="154">
        <f>'Прайс гривня'!$E$46</f>
        <v>126</v>
      </c>
      <c r="D16" s="147">
        <f>'Прайс гривня'!$F$46</f>
        <v>113</v>
      </c>
      <c r="E16" s="199">
        <v>10</v>
      </c>
      <c r="F16" s="147">
        <f>'Прайс гривня'!$H$46</f>
        <v>107</v>
      </c>
      <c r="G16" s="199">
        <v>50</v>
      </c>
      <c r="H16" s="147">
        <f>'Прайс гривня'!$J$46</f>
        <v>94.5</v>
      </c>
      <c r="I16" s="200">
        <v>100</v>
      </c>
      <c r="J16" s="201">
        <f t="shared" si="0"/>
        <v>145</v>
      </c>
      <c r="K16" s="42">
        <v>1</v>
      </c>
      <c r="L16" s="2">
        <v>1171518451</v>
      </c>
      <c r="M16" s="2" t="s">
        <v>575</v>
      </c>
    </row>
    <row r="17" spans="1:13" x14ac:dyDescent="0.3">
      <c r="A17" s="120" t="s">
        <v>127</v>
      </c>
      <c r="B17" s="121" t="s">
        <v>35</v>
      </c>
      <c r="C17" s="154">
        <f>'Прайс гривня'!$E$46</f>
        <v>126</v>
      </c>
      <c r="D17" s="147">
        <f>'Прайс гривня'!$F$46</f>
        <v>113</v>
      </c>
      <c r="E17" s="199">
        <v>10</v>
      </c>
      <c r="F17" s="147">
        <f>'Прайс гривня'!$H$46</f>
        <v>107</v>
      </c>
      <c r="G17" s="199">
        <v>50</v>
      </c>
      <c r="H17" s="147">
        <f>'Прайс гривня'!$J$46</f>
        <v>94.5</v>
      </c>
      <c r="I17" s="200">
        <v>100</v>
      </c>
      <c r="J17" s="201">
        <f t="shared" si="0"/>
        <v>145</v>
      </c>
      <c r="K17" s="42">
        <v>1</v>
      </c>
      <c r="L17" s="2">
        <v>1171518452</v>
      </c>
      <c r="M17" s="2" t="s">
        <v>575</v>
      </c>
    </row>
    <row r="18" spans="1:13" x14ac:dyDescent="0.3">
      <c r="A18" s="120" t="s">
        <v>128</v>
      </c>
      <c r="B18" s="121" t="s">
        <v>36</v>
      </c>
      <c r="C18" s="154">
        <f>'Прайс гривня'!$E$46</f>
        <v>126</v>
      </c>
      <c r="D18" s="147">
        <f>'Прайс гривня'!$F$46</f>
        <v>113</v>
      </c>
      <c r="E18" s="199">
        <v>10</v>
      </c>
      <c r="F18" s="147">
        <f>'Прайс гривня'!$H$46</f>
        <v>107</v>
      </c>
      <c r="G18" s="199">
        <v>50</v>
      </c>
      <c r="H18" s="147">
        <f>'Прайс гривня'!$J$46</f>
        <v>94.5</v>
      </c>
      <c r="I18" s="200">
        <v>100</v>
      </c>
      <c r="J18" s="201">
        <f t="shared" si="0"/>
        <v>145</v>
      </c>
      <c r="K18" s="42">
        <v>1</v>
      </c>
      <c r="L18" s="2">
        <v>1171518453</v>
      </c>
      <c r="M18" s="2" t="s">
        <v>575</v>
      </c>
    </row>
    <row r="19" spans="1:13" x14ac:dyDescent="0.3">
      <c r="A19" s="120" t="s">
        <v>129</v>
      </c>
      <c r="B19" s="121" t="s">
        <v>37</v>
      </c>
      <c r="C19" s="154">
        <f>'Прайс гривня'!$E$46</f>
        <v>126</v>
      </c>
      <c r="D19" s="147">
        <f t="shared" ref="D19:H19" si="1">D18</f>
        <v>113</v>
      </c>
      <c r="E19" s="199">
        <v>10</v>
      </c>
      <c r="F19" s="147">
        <f t="shared" si="1"/>
        <v>107</v>
      </c>
      <c r="G19" s="199">
        <v>50</v>
      </c>
      <c r="H19" s="147">
        <f t="shared" si="1"/>
        <v>94.5</v>
      </c>
      <c r="I19" s="200">
        <v>100</v>
      </c>
      <c r="J19" s="201">
        <f t="shared" si="0"/>
        <v>145</v>
      </c>
      <c r="K19" s="42">
        <v>1</v>
      </c>
      <c r="L19" s="2">
        <v>1171518454</v>
      </c>
      <c r="M19" s="2" t="s">
        <v>575</v>
      </c>
    </row>
    <row r="20" spans="1:13" x14ac:dyDescent="0.3">
      <c r="A20" s="120" t="s">
        <v>117</v>
      </c>
      <c r="B20" s="121" t="s">
        <v>38</v>
      </c>
      <c r="C20" s="154">
        <f>'Прайс гривня'!E47</f>
        <v>137</v>
      </c>
      <c r="D20" s="147">
        <f>'Прайс гривня'!F47</f>
        <v>123</v>
      </c>
      <c r="E20" s="199">
        <v>10</v>
      </c>
      <c r="F20" s="147">
        <f>'Прайс гривня'!H47</f>
        <v>116</v>
      </c>
      <c r="G20" s="199">
        <v>50</v>
      </c>
      <c r="H20" s="147">
        <f>'Прайс гривня'!J47</f>
        <v>102.8</v>
      </c>
      <c r="I20" s="200">
        <v>100</v>
      </c>
      <c r="J20" s="201">
        <f t="shared" si="0"/>
        <v>158</v>
      </c>
      <c r="K20" s="42">
        <v>1</v>
      </c>
      <c r="L20" s="2">
        <v>1171518455</v>
      </c>
      <c r="M20" s="2" t="s">
        <v>575</v>
      </c>
    </row>
    <row r="21" spans="1:13" x14ac:dyDescent="0.3">
      <c r="A21" s="120" t="s">
        <v>208</v>
      </c>
      <c r="B21" s="121" t="s">
        <v>207</v>
      </c>
      <c r="C21" s="154">
        <f>'Прайс гривня'!E47</f>
        <v>137</v>
      </c>
      <c r="D21" s="147">
        <f>'Прайс гривня'!F47</f>
        <v>123</v>
      </c>
      <c r="E21" s="199">
        <v>10</v>
      </c>
      <c r="F21" s="147">
        <f>'Прайс гривня'!H47</f>
        <v>116</v>
      </c>
      <c r="G21" s="199">
        <v>50</v>
      </c>
      <c r="H21" s="147">
        <f>'Прайс гривня'!J47</f>
        <v>102.8</v>
      </c>
      <c r="I21" s="200">
        <v>100</v>
      </c>
      <c r="J21" s="201">
        <f t="shared" si="0"/>
        <v>158</v>
      </c>
      <c r="K21" s="42">
        <v>1</v>
      </c>
      <c r="L21" s="2">
        <v>2571013296</v>
      </c>
      <c r="M21" s="2" t="s">
        <v>575</v>
      </c>
    </row>
    <row r="22" spans="1:13" x14ac:dyDescent="0.3">
      <c r="A22" s="186" t="s">
        <v>480</v>
      </c>
      <c r="B22" s="188" t="s">
        <v>472</v>
      </c>
      <c r="C22" s="189">
        <f>'Прайс гривня'!E47+'Прайс гривня'!E50+'Прайс гривня'!E51</f>
        <v>237</v>
      </c>
      <c r="D22" s="190">
        <f>'Прайс гривня'!F47+'Прайс гривня'!F50+'Прайс гривня'!F51</f>
        <v>213</v>
      </c>
      <c r="E22" s="202">
        <v>5</v>
      </c>
      <c r="F22" s="190">
        <f>'Прайс гривня'!H47+'Прайс гривня'!H50+'Прайс гривня'!H51</f>
        <v>196</v>
      </c>
      <c r="G22" s="202">
        <v>10</v>
      </c>
      <c r="H22" s="190">
        <f>'Прайс гривня'!J47+'Прайс гривня'!J50+'Прайс гривня'!J51</f>
        <v>172.8</v>
      </c>
      <c r="I22" s="203">
        <v>30</v>
      </c>
      <c r="J22" s="204">
        <f t="shared" si="0"/>
        <v>273</v>
      </c>
      <c r="K22" s="208">
        <v>1</v>
      </c>
      <c r="L22" s="2">
        <v>1754258548</v>
      </c>
      <c r="M22" s="2" t="s">
        <v>575</v>
      </c>
    </row>
    <row r="23" spans="1:13" x14ac:dyDescent="0.3">
      <c r="A23" s="186" t="s">
        <v>481</v>
      </c>
      <c r="B23" s="188" t="s">
        <v>473</v>
      </c>
      <c r="C23" s="189">
        <f>'Прайс гривня'!E46+'Прайс гривня'!E50+'Прайс гривня'!E51</f>
        <v>226</v>
      </c>
      <c r="D23" s="190">
        <f>'Прайс гривня'!F46+'Прайс гривня'!F50+'Прайс гривня'!F51</f>
        <v>203</v>
      </c>
      <c r="E23" s="202">
        <v>5</v>
      </c>
      <c r="F23" s="190">
        <f>'Прайс гривня'!H46+'Прайс гривня'!H50+'Прайс гривня'!H51</f>
        <v>187</v>
      </c>
      <c r="G23" s="202">
        <v>10</v>
      </c>
      <c r="H23" s="190">
        <f>'Прайс гривня'!J46+'Прайс гривня'!J50+'Прайс гривня'!J51</f>
        <v>164.5</v>
      </c>
      <c r="I23" s="203">
        <v>30</v>
      </c>
      <c r="J23" s="204">
        <f t="shared" si="0"/>
        <v>260</v>
      </c>
      <c r="K23" s="208">
        <v>1</v>
      </c>
      <c r="L23" s="2">
        <v>2930777551</v>
      </c>
      <c r="M23" s="2" t="s">
        <v>575</v>
      </c>
    </row>
    <row r="24" spans="1:13" x14ac:dyDescent="0.3">
      <c r="A24" s="186" t="s">
        <v>482</v>
      </c>
      <c r="B24" s="188" t="s">
        <v>474</v>
      </c>
      <c r="C24" s="189">
        <f>'Прайс гривня'!E46+'Прайс гривня'!E50+'Прайс гривня'!E51</f>
        <v>226</v>
      </c>
      <c r="D24" s="190">
        <f>'Прайс гривня'!F46+'Прайс гривня'!F50+'Прайс гривня'!F51</f>
        <v>203</v>
      </c>
      <c r="E24" s="202">
        <v>5</v>
      </c>
      <c r="F24" s="190">
        <f>'Прайс гривня'!H46+'Прайс гривня'!H50+'Прайс гривня'!H51</f>
        <v>187</v>
      </c>
      <c r="G24" s="202">
        <v>10</v>
      </c>
      <c r="H24" s="190">
        <f>'Прайс гривня'!J46+'Прайс гривня'!J50+'Прайс гривня'!J51</f>
        <v>164.5</v>
      </c>
      <c r="I24" s="203">
        <v>30</v>
      </c>
      <c r="J24" s="204">
        <f t="shared" si="0"/>
        <v>260</v>
      </c>
      <c r="K24" s="208">
        <v>1</v>
      </c>
      <c r="L24" s="2">
        <v>2930777552</v>
      </c>
      <c r="M24" s="2" t="s">
        <v>575</v>
      </c>
    </row>
    <row r="25" spans="1:13" x14ac:dyDescent="0.3">
      <c r="A25" s="186" t="s">
        <v>483</v>
      </c>
      <c r="B25" s="188" t="s">
        <v>475</v>
      </c>
      <c r="C25" s="189">
        <f>'Прайс гривня'!E46+'Прайс гривня'!E50+'Прайс гривня'!E51</f>
        <v>226</v>
      </c>
      <c r="D25" s="190">
        <f>'Прайс гривня'!F46+'Прайс гривня'!F50+'Прайс гривня'!F51</f>
        <v>203</v>
      </c>
      <c r="E25" s="202">
        <v>5</v>
      </c>
      <c r="F25" s="190">
        <f>'Прайс гривня'!H46+'Прайс гривня'!H50+'Прайс гривня'!H51</f>
        <v>187</v>
      </c>
      <c r="G25" s="202">
        <v>10</v>
      </c>
      <c r="H25" s="190">
        <f>'Прайс гривня'!J46+'Прайс гривня'!J50+'Прайс гривня'!J51</f>
        <v>164.5</v>
      </c>
      <c r="I25" s="203">
        <v>30</v>
      </c>
      <c r="J25" s="204">
        <f t="shared" si="0"/>
        <v>260</v>
      </c>
      <c r="K25" s="208">
        <v>1</v>
      </c>
      <c r="L25" s="2">
        <v>2930777553</v>
      </c>
      <c r="M25" s="2" t="s">
        <v>575</v>
      </c>
    </row>
    <row r="26" spans="1:13" x14ac:dyDescent="0.3">
      <c r="A26" s="186" t="s">
        <v>484</v>
      </c>
      <c r="B26" s="188" t="s">
        <v>476</v>
      </c>
      <c r="C26" s="189">
        <f>'Прайс гривня'!E46+'Прайс гривня'!E50+'Прайс гривня'!E51</f>
        <v>226</v>
      </c>
      <c r="D26" s="190">
        <f>'Прайс гривня'!F46+'Прайс гривня'!F50+'Прайс гривня'!F51</f>
        <v>203</v>
      </c>
      <c r="E26" s="202">
        <v>5</v>
      </c>
      <c r="F26" s="190">
        <f>'Прайс гривня'!H46+'Прайс гривня'!H50+'Прайс гривня'!H51</f>
        <v>187</v>
      </c>
      <c r="G26" s="202">
        <v>10</v>
      </c>
      <c r="H26" s="190">
        <f>'Прайс гривня'!J46+'Прайс гривня'!J50+'Прайс гривня'!J51</f>
        <v>164.5</v>
      </c>
      <c r="I26" s="203">
        <v>30</v>
      </c>
      <c r="J26" s="204">
        <f t="shared" si="0"/>
        <v>260</v>
      </c>
      <c r="K26" s="208">
        <v>1</v>
      </c>
      <c r="L26" s="2">
        <v>2930777554</v>
      </c>
      <c r="M26" s="2" t="s">
        <v>575</v>
      </c>
    </row>
    <row r="27" spans="1:13" x14ac:dyDescent="0.3">
      <c r="A27" s="186" t="s">
        <v>485</v>
      </c>
      <c r="B27" s="188" t="s">
        <v>477</v>
      </c>
      <c r="C27" s="189">
        <f>'Прайс гривня'!E46+'Прайс гривня'!E50+'Прайс гривня'!E51</f>
        <v>226</v>
      </c>
      <c r="D27" s="190">
        <f>'Прайс гривня'!F46+'Прайс гривня'!F50+'Прайс гривня'!F51</f>
        <v>203</v>
      </c>
      <c r="E27" s="202">
        <v>5</v>
      </c>
      <c r="F27" s="190">
        <f>'Прайс гривня'!H46+'Прайс гривня'!H50+'Прайс гривня'!H51</f>
        <v>187</v>
      </c>
      <c r="G27" s="202">
        <v>10</v>
      </c>
      <c r="H27" s="190">
        <f>'Прайс гривня'!J46+'Прайс гривня'!J50+'Прайс гривня'!J51</f>
        <v>164.5</v>
      </c>
      <c r="I27" s="203">
        <v>30</v>
      </c>
      <c r="J27" s="204">
        <f t="shared" si="0"/>
        <v>260</v>
      </c>
      <c r="K27" s="208">
        <v>1</v>
      </c>
      <c r="L27" s="2">
        <v>2930777555</v>
      </c>
      <c r="M27" s="2" t="s">
        <v>575</v>
      </c>
    </row>
    <row r="28" spans="1:13" x14ac:dyDescent="0.3">
      <c r="A28" s="186" t="s">
        <v>486</v>
      </c>
      <c r="B28" s="188" t="s">
        <v>478</v>
      </c>
      <c r="C28" s="189">
        <f>'Прайс гривня'!E47+'Прайс гривня'!E50+'Прайс гривня'!E51</f>
        <v>237</v>
      </c>
      <c r="D28" s="190">
        <f>'Прайс гривня'!F47+'Прайс гривня'!F50+'Прайс гривня'!F51</f>
        <v>213</v>
      </c>
      <c r="E28" s="202">
        <v>5</v>
      </c>
      <c r="F28" s="190">
        <f>'Прайс гривня'!H47+'Прайс гривня'!H50+'Прайс гривня'!H51</f>
        <v>196</v>
      </c>
      <c r="G28" s="202">
        <v>10</v>
      </c>
      <c r="H28" s="190">
        <f>'Прайс гривня'!J47+'Прайс гривня'!J50+'Прайс гривня'!J51</f>
        <v>172.8</v>
      </c>
      <c r="I28" s="203">
        <v>30</v>
      </c>
      <c r="J28" s="204">
        <f t="shared" si="0"/>
        <v>273</v>
      </c>
      <c r="K28" s="208">
        <v>1</v>
      </c>
      <c r="L28" s="2">
        <v>2930777556</v>
      </c>
      <c r="M28" s="2" t="s">
        <v>575</v>
      </c>
    </row>
    <row r="29" spans="1:13" x14ac:dyDescent="0.3">
      <c r="A29" s="186" t="s">
        <v>487</v>
      </c>
      <c r="B29" s="188" t="s">
        <v>479</v>
      </c>
      <c r="C29" s="189">
        <f>'Прайс гривня'!E47+'Прайс гривня'!E50+'Прайс гривня'!E51</f>
        <v>237</v>
      </c>
      <c r="D29" s="190">
        <f>'Прайс гривня'!F47+'Прайс гривня'!F50+'Прайс гривня'!F51</f>
        <v>213</v>
      </c>
      <c r="E29" s="202">
        <v>5</v>
      </c>
      <c r="F29" s="190">
        <f>'Прайс гривня'!H47+'Прайс гривня'!H50+'Прайс гривня'!H51</f>
        <v>196</v>
      </c>
      <c r="G29" s="202">
        <v>10</v>
      </c>
      <c r="H29" s="190">
        <f>'Прайс гривня'!J47+'Прайс гривня'!J50+'Прайс гривня'!J51</f>
        <v>172.8</v>
      </c>
      <c r="I29" s="203">
        <v>30</v>
      </c>
      <c r="J29" s="204">
        <f t="shared" si="0"/>
        <v>273</v>
      </c>
      <c r="K29" s="208">
        <v>1</v>
      </c>
      <c r="L29" s="2">
        <v>2930777557</v>
      </c>
      <c r="M29" s="2" t="s">
        <v>575</v>
      </c>
    </row>
    <row r="30" spans="1:13" x14ac:dyDescent="0.3">
      <c r="A30" s="120" t="s">
        <v>130</v>
      </c>
      <c r="B30" s="121" t="s">
        <v>57</v>
      </c>
      <c r="C30" s="154">
        <f>'Прайс гривня'!$E$48</f>
        <v>212</v>
      </c>
      <c r="D30" s="147">
        <f>'Прайс гривня'!$F$48</f>
        <v>191</v>
      </c>
      <c r="E30" s="199">
        <v>10</v>
      </c>
      <c r="F30" s="147">
        <f>'Прайс гривня'!$H$48</f>
        <v>180</v>
      </c>
      <c r="G30" s="199">
        <v>50</v>
      </c>
      <c r="H30" s="147">
        <f>'Прайс гривня'!$J$48</f>
        <v>159</v>
      </c>
      <c r="I30" s="200">
        <v>100</v>
      </c>
      <c r="J30" s="201">
        <f t="shared" si="0"/>
        <v>244</v>
      </c>
      <c r="K30" s="42">
        <v>1</v>
      </c>
      <c r="L30" s="2">
        <v>67467370</v>
      </c>
      <c r="M30" s="2" t="s">
        <v>575</v>
      </c>
    </row>
    <row r="31" spans="1:13" x14ac:dyDescent="0.3">
      <c r="A31" s="120" t="s">
        <v>131</v>
      </c>
      <c r="B31" s="121" t="s">
        <v>58</v>
      </c>
      <c r="C31" s="154">
        <f>'Прайс гривня'!$E$48</f>
        <v>212</v>
      </c>
      <c r="D31" s="147">
        <f>'Прайс гривня'!$F$48</f>
        <v>191</v>
      </c>
      <c r="E31" s="199">
        <v>10</v>
      </c>
      <c r="F31" s="147">
        <f>'Прайс гривня'!$H$48</f>
        <v>180</v>
      </c>
      <c r="G31" s="199">
        <v>50</v>
      </c>
      <c r="H31" s="147">
        <f>'Прайс гривня'!$J$48</f>
        <v>159</v>
      </c>
      <c r="I31" s="200">
        <v>100</v>
      </c>
      <c r="J31" s="201">
        <f t="shared" si="0"/>
        <v>244</v>
      </c>
      <c r="K31" s="42">
        <v>1</v>
      </c>
      <c r="L31" s="2">
        <v>1185094277</v>
      </c>
      <c r="M31" s="2" t="s">
        <v>575</v>
      </c>
    </row>
    <row r="32" spans="1:13" x14ac:dyDescent="0.3">
      <c r="A32" s="120" t="s">
        <v>132</v>
      </c>
      <c r="B32" s="121" t="s">
        <v>39</v>
      </c>
      <c r="C32" s="154">
        <f>'Прайс гривня'!$E$48</f>
        <v>212</v>
      </c>
      <c r="D32" s="147">
        <f>'Прайс гривня'!$F$48</f>
        <v>191</v>
      </c>
      <c r="E32" s="199">
        <v>10</v>
      </c>
      <c r="F32" s="147">
        <f>'Прайс гривня'!$H$48</f>
        <v>180</v>
      </c>
      <c r="G32" s="199">
        <v>50</v>
      </c>
      <c r="H32" s="147">
        <f>'Прайс гривня'!$J$48</f>
        <v>159</v>
      </c>
      <c r="I32" s="200">
        <v>100</v>
      </c>
      <c r="J32" s="201">
        <f t="shared" si="0"/>
        <v>244</v>
      </c>
      <c r="K32" s="42">
        <v>1</v>
      </c>
      <c r="L32" s="2">
        <v>1185094278</v>
      </c>
      <c r="M32" s="2" t="s">
        <v>575</v>
      </c>
    </row>
    <row r="33" spans="1:13" x14ac:dyDescent="0.3">
      <c r="A33" s="120" t="s">
        <v>133</v>
      </c>
      <c r="B33" s="121" t="s">
        <v>40</v>
      </c>
      <c r="C33" s="154">
        <f>'Прайс гривня'!$E$48</f>
        <v>212</v>
      </c>
      <c r="D33" s="147">
        <f>'Прайс гривня'!$F$48</f>
        <v>191</v>
      </c>
      <c r="E33" s="199">
        <v>10</v>
      </c>
      <c r="F33" s="147">
        <f>'Прайс гривня'!$H$48</f>
        <v>180</v>
      </c>
      <c r="G33" s="199">
        <v>50</v>
      </c>
      <c r="H33" s="147">
        <f>'Прайс гривня'!$J$48</f>
        <v>159</v>
      </c>
      <c r="I33" s="200">
        <v>100</v>
      </c>
      <c r="J33" s="201">
        <f t="shared" si="0"/>
        <v>244</v>
      </c>
      <c r="K33" s="42">
        <v>1</v>
      </c>
      <c r="L33" s="2">
        <v>1185094279</v>
      </c>
      <c r="M33" s="2" t="s">
        <v>575</v>
      </c>
    </row>
    <row r="34" spans="1:13" x14ac:dyDescent="0.3">
      <c r="A34" s="120" t="s">
        <v>134</v>
      </c>
      <c r="B34" s="121" t="s">
        <v>41</v>
      </c>
      <c r="C34" s="154">
        <f>'Прайс гривня'!$E$48</f>
        <v>212</v>
      </c>
      <c r="D34" s="147">
        <f>'Прайс гривня'!$F$48</f>
        <v>191</v>
      </c>
      <c r="E34" s="199">
        <v>10</v>
      </c>
      <c r="F34" s="147">
        <f>'Прайс гривня'!$H$48</f>
        <v>180</v>
      </c>
      <c r="G34" s="199">
        <v>50</v>
      </c>
      <c r="H34" s="147">
        <f>'Прайс гривня'!$J$48</f>
        <v>159</v>
      </c>
      <c r="I34" s="200">
        <v>100</v>
      </c>
      <c r="J34" s="201">
        <f t="shared" ref="J34:J62" si="2">ROUND(C34*1.15,0)</f>
        <v>244</v>
      </c>
      <c r="K34" s="42">
        <v>1</v>
      </c>
      <c r="L34" s="2">
        <v>1185094280</v>
      </c>
      <c r="M34" s="2" t="s">
        <v>575</v>
      </c>
    </row>
    <row r="35" spans="1:13" x14ac:dyDescent="0.3">
      <c r="A35" s="120" t="s">
        <v>135</v>
      </c>
      <c r="B35" s="121" t="s">
        <v>42</v>
      </c>
      <c r="C35" s="154">
        <f>'Прайс гривня'!$E$48</f>
        <v>212</v>
      </c>
      <c r="D35" s="147">
        <f>'Прайс гривня'!$F$48</f>
        <v>191</v>
      </c>
      <c r="E35" s="199">
        <v>10</v>
      </c>
      <c r="F35" s="147">
        <f>'Прайс гривня'!$H$48</f>
        <v>180</v>
      </c>
      <c r="G35" s="199">
        <v>50</v>
      </c>
      <c r="H35" s="147">
        <f>'Прайс гривня'!$J$48</f>
        <v>159</v>
      </c>
      <c r="I35" s="200">
        <v>100</v>
      </c>
      <c r="J35" s="201">
        <f t="shared" si="2"/>
        <v>244</v>
      </c>
      <c r="K35" s="42">
        <v>1</v>
      </c>
      <c r="L35" s="2">
        <v>1185094281</v>
      </c>
      <c r="M35" s="2" t="s">
        <v>575</v>
      </c>
    </row>
    <row r="36" spans="1:13" x14ac:dyDescent="0.3">
      <c r="A36" s="120" t="s">
        <v>136</v>
      </c>
      <c r="B36" s="121" t="s">
        <v>59</v>
      </c>
      <c r="C36" s="154">
        <f>'Прайс гривня'!$E$48</f>
        <v>212</v>
      </c>
      <c r="D36" s="147">
        <f>'Прайс гривня'!$F$48</f>
        <v>191</v>
      </c>
      <c r="E36" s="199">
        <v>10</v>
      </c>
      <c r="F36" s="147">
        <f>'Прайс гривня'!$H$48</f>
        <v>180</v>
      </c>
      <c r="G36" s="199">
        <v>50</v>
      </c>
      <c r="H36" s="147">
        <f>'Прайс гривня'!$J$48</f>
        <v>159</v>
      </c>
      <c r="I36" s="200">
        <v>100</v>
      </c>
      <c r="J36" s="201">
        <f t="shared" si="2"/>
        <v>244</v>
      </c>
      <c r="K36" s="42">
        <v>1</v>
      </c>
      <c r="L36" s="2">
        <v>1185094282</v>
      </c>
      <c r="M36" s="2" t="s">
        <v>575</v>
      </c>
    </row>
    <row r="37" spans="1:13" x14ac:dyDescent="0.3">
      <c r="A37" s="186" t="s">
        <v>488</v>
      </c>
      <c r="B37" s="188" t="s">
        <v>495</v>
      </c>
      <c r="C37" s="189">
        <f>'Прайс гривня'!E48+'Прайс гривня'!E50+'Прайс гривня'!E51</f>
        <v>312</v>
      </c>
      <c r="D37" s="190">
        <f>'Прайс гривня'!F48+'Прайс гривня'!F50+'Прайс гривня'!F51</f>
        <v>281</v>
      </c>
      <c r="E37" s="202">
        <v>5</v>
      </c>
      <c r="F37" s="190">
        <f>'Прайс гривня'!H48+'Прайс гривня'!H50+'Прайс гривня'!H51</f>
        <v>260</v>
      </c>
      <c r="G37" s="202">
        <v>10</v>
      </c>
      <c r="H37" s="190">
        <f>'Прайс гривня'!J48+'Прайс гривня'!J50+'Прайс гривня'!J51</f>
        <v>229</v>
      </c>
      <c r="I37" s="203">
        <v>30</v>
      </c>
      <c r="J37" s="204">
        <f t="shared" si="2"/>
        <v>359</v>
      </c>
      <c r="K37" s="208">
        <v>1</v>
      </c>
      <c r="L37" s="2">
        <v>2815711064</v>
      </c>
      <c r="M37" s="2" t="s">
        <v>575</v>
      </c>
    </row>
    <row r="38" spans="1:13" x14ac:dyDescent="0.3">
      <c r="A38" s="186" t="s">
        <v>489</v>
      </c>
      <c r="B38" s="188" t="s">
        <v>496</v>
      </c>
      <c r="C38" s="189">
        <f>'Прайс гривня'!E48+'Прайс гривня'!E50+'Прайс гривня'!E51</f>
        <v>312</v>
      </c>
      <c r="D38" s="190">
        <f>'Прайс гривня'!F48+'Прайс гривня'!F50+'Прайс гривня'!F51</f>
        <v>281</v>
      </c>
      <c r="E38" s="202">
        <v>5</v>
      </c>
      <c r="F38" s="190">
        <f>'Прайс гривня'!H48+'Прайс гривня'!H50+'Прайс гривня'!H51</f>
        <v>260</v>
      </c>
      <c r="G38" s="202">
        <v>10</v>
      </c>
      <c r="H38" s="190">
        <f>'Прайс гривня'!J48+'Прайс гривня'!J50+'Прайс гривня'!J51</f>
        <v>229</v>
      </c>
      <c r="I38" s="203">
        <v>30</v>
      </c>
      <c r="J38" s="204">
        <f t="shared" si="2"/>
        <v>359</v>
      </c>
      <c r="K38" s="208">
        <v>1</v>
      </c>
      <c r="L38" s="2">
        <v>2815711066</v>
      </c>
      <c r="M38" s="2" t="s">
        <v>575</v>
      </c>
    </row>
    <row r="39" spans="1:13" x14ac:dyDescent="0.3">
      <c r="A39" s="186" t="s">
        <v>490</v>
      </c>
      <c r="B39" s="188" t="s">
        <v>497</v>
      </c>
      <c r="C39" s="189">
        <f>'Прайс гривня'!E48+'Прайс гривня'!E50+'Прайс гривня'!E51</f>
        <v>312</v>
      </c>
      <c r="D39" s="190">
        <f>'Прайс гривня'!F48+'Прайс гривня'!F50+'Прайс гривня'!F51</f>
        <v>281</v>
      </c>
      <c r="E39" s="202">
        <v>5</v>
      </c>
      <c r="F39" s="190">
        <f>'Прайс гривня'!H48+'Прайс гривня'!H50+'Прайс гривня'!H51</f>
        <v>260</v>
      </c>
      <c r="G39" s="202">
        <v>10</v>
      </c>
      <c r="H39" s="190">
        <f>'Прайс гривня'!J48+'Прайс гривня'!J50+'Прайс гривня'!J51</f>
        <v>229</v>
      </c>
      <c r="I39" s="203">
        <v>30</v>
      </c>
      <c r="J39" s="204">
        <f t="shared" si="2"/>
        <v>359</v>
      </c>
      <c r="K39" s="208">
        <v>1</v>
      </c>
      <c r="L39" s="2">
        <v>2815711067</v>
      </c>
      <c r="M39" s="2" t="s">
        <v>575</v>
      </c>
    </row>
    <row r="40" spans="1:13" x14ac:dyDescent="0.3">
      <c r="A40" s="186" t="s">
        <v>491</v>
      </c>
      <c r="B40" s="188" t="s">
        <v>498</v>
      </c>
      <c r="C40" s="189">
        <f>'Прайс гривня'!E48+'Прайс гривня'!E50+'Прайс гривня'!E51</f>
        <v>312</v>
      </c>
      <c r="D40" s="190">
        <f>'Прайс гривня'!F48+'Прайс гривня'!F50+'Прайс гривня'!F51</f>
        <v>281</v>
      </c>
      <c r="E40" s="202">
        <v>5</v>
      </c>
      <c r="F40" s="190">
        <f>'Прайс гривня'!H48+'Прайс гривня'!H50+'Прайс гривня'!H51</f>
        <v>260</v>
      </c>
      <c r="G40" s="202">
        <v>10</v>
      </c>
      <c r="H40" s="190">
        <f>'Прайс гривня'!J48+'Прайс гривня'!J50+'Прайс гривня'!J51</f>
        <v>229</v>
      </c>
      <c r="I40" s="203">
        <v>30</v>
      </c>
      <c r="J40" s="204">
        <f t="shared" si="2"/>
        <v>359</v>
      </c>
      <c r="K40" s="208">
        <v>1</v>
      </c>
      <c r="L40" s="2">
        <v>2815711068</v>
      </c>
      <c r="M40" s="2" t="s">
        <v>575</v>
      </c>
    </row>
    <row r="41" spans="1:13" x14ac:dyDescent="0.3">
      <c r="A41" s="186" t="s">
        <v>492</v>
      </c>
      <c r="B41" s="188" t="s">
        <v>499</v>
      </c>
      <c r="C41" s="189">
        <f>'Прайс гривня'!E48+'Прайс гривня'!E50+'Прайс гривня'!E51</f>
        <v>312</v>
      </c>
      <c r="D41" s="190">
        <f>'Прайс гривня'!F48+'Прайс гривня'!F50+'Прайс гривня'!F51</f>
        <v>281</v>
      </c>
      <c r="E41" s="202">
        <v>5</v>
      </c>
      <c r="F41" s="190">
        <f>'Прайс гривня'!H48+'Прайс гривня'!H50+'Прайс гривня'!H51</f>
        <v>260</v>
      </c>
      <c r="G41" s="202">
        <v>10</v>
      </c>
      <c r="H41" s="190">
        <f>'Прайс гривня'!J48+'Прайс гривня'!J50+'Прайс гривня'!J51</f>
        <v>229</v>
      </c>
      <c r="I41" s="203">
        <v>30</v>
      </c>
      <c r="J41" s="204">
        <f t="shared" si="2"/>
        <v>359</v>
      </c>
      <c r="K41" s="208">
        <v>1</v>
      </c>
      <c r="L41" s="2">
        <v>2815711069</v>
      </c>
      <c r="M41" s="2" t="s">
        <v>575</v>
      </c>
    </row>
    <row r="42" spans="1:13" x14ac:dyDescent="0.3">
      <c r="A42" s="186" t="s">
        <v>493</v>
      </c>
      <c r="B42" s="188" t="s">
        <v>500</v>
      </c>
      <c r="C42" s="189">
        <f>'Прайс гривня'!E48+'Прайс гривня'!E50+'Прайс гривня'!E51</f>
        <v>312</v>
      </c>
      <c r="D42" s="190">
        <f>'Прайс гривня'!F48+'Прайс гривня'!F50+'Прайс гривня'!F51</f>
        <v>281</v>
      </c>
      <c r="E42" s="202">
        <v>5</v>
      </c>
      <c r="F42" s="190">
        <f>'Прайс гривня'!H48+'Прайс гривня'!H50+'Прайс гривня'!H51</f>
        <v>260</v>
      </c>
      <c r="G42" s="202">
        <v>10</v>
      </c>
      <c r="H42" s="190">
        <f>'Прайс гривня'!J48+'Прайс гривня'!J50+'Прайс гривня'!J51</f>
        <v>229</v>
      </c>
      <c r="I42" s="203">
        <v>30</v>
      </c>
      <c r="J42" s="204">
        <f t="shared" si="2"/>
        <v>359</v>
      </c>
      <c r="K42" s="208">
        <v>1</v>
      </c>
      <c r="L42" s="2">
        <v>2815711070</v>
      </c>
      <c r="M42" s="2" t="s">
        <v>575</v>
      </c>
    </row>
    <row r="43" spans="1:13" x14ac:dyDescent="0.3">
      <c r="A43" s="186" t="s">
        <v>494</v>
      </c>
      <c r="B43" s="188" t="s">
        <v>501</v>
      </c>
      <c r="C43" s="189">
        <f>'Прайс гривня'!E48+'Прайс гривня'!E50+'Прайс гривня'!E51</f>
        <v>312</v>
      </c>
      <c r="D43" s="190">
        <f>'Прайс гривня'!F48+'Прайс гривня'!F50+'Прайс гривня'!F51</f>
        <v>281</v>
      </c>
      <c r="E43" s="202">
        <v>5</v>
      </c>
      <c r="F43" s="190">
        <f>'Прайс гривня'!H48+'Прайс гривня'!H50+'Прайс гривня'!H51</f>
        <v>260</v>
      </c>
      <c r="G43" s="202">
        <v>10</v>
      </c>
      <c r="H43" s="190">
        <f>'Прайс гривня'!J48+'Прайс гривня'!J50+'Прайс гривня'!J51</f>
        <v>229</v>
      </c>
      <c r="I43" s="203">
        <v>30</v>
      </c>
      <c r="J43" s="204">
        <f t="shared" si="2"/>
        <v>359</v>
      </c>
      <c r="K43" s="208">
        <v>1</v>
      </c>
      <c r="L43" s="2">
        <v>2815711071</v>
      </c>
      <c r="M43" s="2" t="s">
        <v>575</v>
      </c>
    </row>
    <row r="44" spans="1:13" x14ac:dyDescent="0.3">
      <c r="A44" s="120" t="s">
        <v>137</v>
      </c>
      <c r="B44" s="121" t="s">
        <v>60</v>
      </c>
      <c r="C44" s="154">
        <f>'Прайс гривня'!$E$49</f>
        <v>288</v>
      </c>
      <c r="D44" s="147">
        <f>'Прайс гривня'!$F$49</f>
        <v>259</v>
      </c>
      <c r="E44" s="199">
        <v>10</v>
      </c>
      <c r="F44" s="147">
        <f>'Прайс гривня'!$H$49</f>
        <v>245</v>
      </c>
      <c r="G44" s="199">
        <v>50</v>
      </c>
      <c r="H44" s="147">
        <f>'Прайс гривня'!$J$49</f>
        <v>216</v>
      </c>
      <c r="I44" s="200">
        <v>100</v>
      </c>
      <c r="J44" s="201">
        <f t="shared" si="2"/>
        <v>331</v>
      </c>
      <c r="K44" s="42">
        <v>1</v>
      </c>
      <c r="L44" s="2">
        <v>479255862</v>
      </c>
      <c r="M44" s="2" t="s">
        <v>575</v>
      </c>
    </row>
    <row r="45" spans="1:13" x14ac:dyDescent="0.3">
      <c r="A45" s="120" t="s">
        <v>138</v>
      </c>
      <c r="B45" s="121" t="s">
        <v>61</v>
      </c>
      <c r="C45" s="154">
        <f>'Прайс гривня'!$E$49</f>
        <v>288</v>
      </c>
      <c r="D45" s="147">
        <f>'Прайс гривня'!$F$49</f>
        <v>259</v>
      </c>
      <c r="E45" s="199">
        <v>10</v>
      </c>
      <c r="F45" s="147">
        <f>'Прайс гривня'!$H$49</f>
        <v>245</v>
      </c>
      <c r="G45" s="199">
        <v>50</v>
      </c>
      <c r="H45" s="147">
        <f>'Прайс гривня'!$J$49</f>
        <v>216</v>
      </c>
      <c r="I45" s="200">
        <v>100</v>
      </c>
      <c r="J45" s="201">
        <f t="shared" si="2"/>
        <v>331</v>
      </c>
      <c r="K45" s="42">
        <v>1</v>
      </c>
      <c r="L45" s="2">
        <v>1185092686</v>
      </c>
      <c r="M45" s="2" t="s">
        <v>575</v>
      </c>
    </row>
    <row r="46" spans="1:13" x14ac:dyDescent="0.3">
      <c r="A46" s="120" t="s">
        <v>139</v>
      </c>
      <c r="B46" s="121" t="s">
        <v>43</v>
      </c>
      <c r="C46" s="154">
        <f>'Прайс гривня'!$E$49</f>
        <v>288</v>
      </c>
      <c r="D46" s="147">
        <f>'Прайс гривня'!$F$49</f>
        <v>259</v>
      </c>
      <c r="E46" s="199">
        <v>10</v>
      </c>
      <c r="F46" s="147">
        <f>'Прайс гривня'!$H$49</f>
        <v>245</v>
      </c>
      <c r="G46" s="199">
        <v>50</v>
      </c>
      <c r="H46" s="147">
        <f>'Прайс гривня'!$J$49</f>
        <v>216</v>
      </c>
      <c r="I46" s="200">
        <v>100</v>
      </c>
      <c r="J46" s="201">
        <f t="shared" si="2"/>
        <v>331</v>
      </c>
      <c r="K46" s="42">
        <v>1</v>
      </c>
      <c r="L46" s="2">
        <v>1185092687</v>
      </c>
      <c r="M46" s="2" t="s">
        <v>575</v>
      </c>
    </row>
    <row r="47" spans="1:13" x14ac:dyDescent="0.3">
      <c r="A47" s="120" t="s">
        <v>140</v>
      </c>
      <c r="B47" s="121" t="s">
        <v>44</v>
      </c>
      <c r="C47" s="154">
        <f>'Прайс гривня'!$E$49</f>
        <v>288</v>
      </c>
      <c r="D47" s="147">
        <f>'Прайс гривня'!$F$49</f>
        <v>259</v>
      </c>
      <c r="E47" s="199">
        <v>10</v>
      </c>
      <c r="F47" s="147">
        <f>'Прайс гривня'!$H$49</f>
        <v>245</v>
      </c>
      <c r="G47" s="199">
        <v>50</v>
      </c>
      <c r="H47" s="147">
        <f>'Прайс гривня'!$J$49</f>
        <v>216</v>
      </c>
      <c r="I47" s="200">
        <v>100</v>
      </c>
      <c r="J47" s="201">
        <f t="shared" si="2"/>
        <v>331</v>
      </c>
      <c r="K47" s="42">
        <v>1</v>
      </c>
      <c r="L47" s="2">
        <v>1185092688</v>
      </c>
      <c r="M47" s="2" t="s">
        <v>575</v>
      </c>
    </row>
    <row r="48" spans="1:13" x14ac:dyDescent="0.3">
      <c r="A48" s="120" t="s">
        <v>141</v>
      </c>
      <c r="B48" s="121" t="s">
        <v>45</v>
      </c>
      <c r="C48" s="154">
        <f>'Прайс гривня'!$E$49</f>
        <v>288</v>
      </c>
      <c r="D48" s="147">
        <f>'Прайс гривня'!$F$49</f>
        <v>259</v>
      </c>
      <c r="E48" s="199">
        <v>10</v>
      </c>
      <c r="F48" s="147">
        <f>'Прайс гривня'!$H$49</f>
        <v>245</v>
      </c>
      <c r="G48" s="199">
        <v>50</v>
      </c>
      <c r="H48" s="147">
        <f>'Прайс гривня'!$J$49</f>
        <v>216</v>
      </c>
      <c r="I48" s="200">
        <v>100</v>
      </c>
      <c r="J48" s="201">
        <f t="shared" si="2"/>
        <v>331</v>
      </c>
      <c r="K48" s="42">
        <v>1</v>
      </c>
      <c r="L48" s="2">
        <v>1185092689</v>
      </c>
      <c r="M48" s="2" t="s">
        <v>575</v>
      </c>
    </row>
    <row r="49" spans="1:13" x14ac:dyDescent="0.3">
      <c r="A49" s="120" t="s">
        <v>142</v>
      </c>
      <c r="B49" s="121" t="s">
        <v>46</v>
      </c>
      <c r="C49" s="154">
        <f>'Прайс гривня'!$E$49</f>
        <v>288</v>
      </c>
      <c r="D49" s="147">
        <f>'Прайс гривня'!$F$49</f>
        <v>259</v>
      </c>
      <c r="E49" s="199">
        <v>10</v>
      </c>
      <c r="F49" s="147">
        <f>'Прайс гривня'!$H$49</f>
        <v>245</v>
      </c>
      <c r="G49" s="199">
        <v>50</v>
      </c>
      <c r="H49" s="147">
        <f>'Прайс гривня'!$J$49</f>
        <v>216</v>
      </c>
      <c r="I49" s="200">
        <v>100</v>
      </c>
      <c r="J49" s="201">
        <f t="shared" si="2"/>
        <v>331</v>
      </c>
      <c r="K49" s="42">
        <v>1</v>
      </c>
      <c r="L49" s="2">
        <v>1185092690</v>
      </c>
      <c r="M49" s="2" t="s">
        <v>575</v>
      </c>
    </row>
    <row r="50" spans="1:13" x14ac:dyDescent="0.3">
      <c r="A50" s="120" t="s">
        <v>143</v>
      </c>
      <c r="B50" s="121" t="s">
        <v>47</v>
      </c>
      <c r="C50" s="154">
        <f>'Прайс гривня'!$E$49</f>
        <v>288</v>
      </c>
      <c r="D50" s="147">
        <f>'Прайс гривня'!$F$49</f>
        <v>259</v>
      </c>
      <c r="E50" s="199">
        <v>10</v>
      </c>
      <c r="F50" s="147">
        <f>'Прайс гривня'!$H$49</f>
        <v>245</v>
      </c>
      <c r="G50" s="199">
        <v>50</v>
      </c>
      <c r="H50" s="147">
        <f>'Прайс гривня'!$J$49</f>
        <v>216</v>
      </c>
      <c r="I50" s="200">
        <v>100</v>
      </c>
      <c r="J50" s="201">
        <f t="shared" si="2"/>
        <v>331</v>
      </c>
      <c r="K50" s="42">
        <v>1</v>
      </c>
      <c r="L50" s="2">
        <v>1185092691</v>
      </c>
      <c r="M50" s="2" t="s">
        <v>575</v>
      </c>
    </row>
    <row r="51" spans="1:13" x14ac:dyDescent="0.3">
      <c r="A51" s="120" t="s">
        <v>144</v>
      </c>
      <c r="B51" s="121" t="s">
        <v>62</v>
      </c>
      <c r="C51" s="154">
        <f>'Прайс гривня'!$E$49</f>
        <v>288</v>
      </c>
      <c r="D51" s="147">
        <f>'Прайс гривня'!$F$49</f>
        <v>259</v>
      </c>
      <c r="E51" s="199">
        <v>10</v>
      </c>
      <c r="F51" s="147">
        <f>'Прайс гривня'!$H$49</f>
        <v>245</v>
      </c>
      <c r="G51" s="199">
        <v>50</v>
      </c>
      <c r="H51" s="147">
        <f>'Прайс гривня'!$J$49</f>
        <v>216</v>
      </c>
      <c r="I51" s="200">
        <v>100</v>
      </c>
      <c r="J51" s="201">
        <f t="shared" si="2"/>
        <v>331</v>
      </c>
      <c r="K51" s="42">
        <v>1</v>
      </c>
      <c r="L51" s="2">
        <v>1185092692</v>
      </c>
      <c r="M51" s="2" t="s">
        <v>575</v>
      </c>
    </row>
    <row r="52" spans="1:13" x14ac:dyDescent="0.3">
      <c r="A52" s="186" t="s">
        <v>502</v>
      </c>
      <c r="B52" s="188" t="s">
        <v>510</v>
      </c>
      <c r="C52" s="189">
        <f>'Прайс гривня'!E49+'Прайс гривня'!E50+'Прайс гривня'!E51</f>
        <v>388</v>
      </c>
      <c r="D52" s="190">
        <f>'Прайс гривня'!F49+'Прайс гривня'!F50+'Прайс гривня'!F51</f>
        <v>349</v>
      </c>
      <c r="E52" s="202">
        <v>5</v>
      </c>
      <c r="F52" s="190">
        <f>'Прайс гривня'!H49+'Прайс гривня'!H50+'Прайс гривня'!H51</f>
        <v>325</v>
      </c>
      <c r="G52" s="202">
        <v>10</v>
      </c>
      <c r="H52" s="190">
        <f>'Прайс гривня'!J49+'Прайс гривня'!J50+'Прайс гривня'!J51</f>
        <v>286</v>
      </c>
      <c r="I52" s="203">
        <v>30</v>
      </c>
      <c r="J52" s="204">
        <f t="shared" si="2"/>
        <v>446</v>
      </c>
      <c r="K52" s="208">
        <v>1</v>
      </c>
      <c r="L52" s="2">
        <v>2662134328</v>
      </c>
      <c r="M52" s="2" t="s">
        <v>575</v>
      </c>
    </row>
    <row r="53" spans="1:13" x14ac:dyDescent="0.3">
      <c r="A53" s="186" t="s">
        <v>503</v>
      </c>
      <c r="B53" s="188" t="s">
        <v>511</v>
      </c>
      <c r="C53" s="189">
        <f>'Прайс гривня'!E49+'Прайс гривня'!E50+'Прайс гривня'!E51</f>
        <v>388</v>
      </c>
      <c r="D53" s="190">
        <f>'Прайс гривня'!F49+'Прайс гривня'!F50+'Прайс гривня'!F51</f>
        <v>349</v>
      </c>
      <c r="E53" s="202">
        <v>5</v>
      </c>
      <c r="F53" s="190">
        <f>'Прайс гривня'!H49+'Прайс гривня'!H50+'Прайс гривня'!H51</f>
        <v>325</v>
      </c>
      <c r="G53" s="202">
        <v>10</v>
      </c>
      <c r="H53" s="190">
        <f>'Прайс гривня'!J49+'Прайс гривня'!J50+'Прайс гривня'!J51</f>
        <v>286</v>
      </c>
      <c r="I53" s="203">
        <v>30</v>
      </c>
      <c r="J53" s="204">
        <f t="shared" si="2"/>
        <v>446</v>
      </c>
      <c r="K53" s="208">
        <v>1</v>
      </c>
      <c r="L53" s="2">
        <v>2662190209</v>
      </c>
      <c r="M53" s="2" t="s">
        <v>575</v>
      </c>
    </row>
    <row r="54" spans="1:13" x14ac:dyDescent="0.3">
      <c r="A54" s="186" t="s">
        <v>504</v>
      </c>
      <c r="B54" s="188" t="s">
        <v>512</v>
      </c>
      <c r="C54" s="189">
        <f>'Прайс гривня'!E49+'Прайс гривня'!E50+'Прайс гривня'!E51</f>
        <v>388</v>
      </c>
      <c r="D54" s="190">
        <f>'Прайс гривня'!F49+'Прайс гривня'!F50+'Прайс гривня'!F51</f>
        <v>349</v>
      </c>
      <c r="E54" s="202">
        <v>5</v>
      </c>
      <c r="F54" s="190">
        <f>'Прайс гривня'!H49+'Прайс гривня'!H50+'Прайс гривня'!H51</f>
        <v>325</v>
      </c>
      <c r="G54" s="202">
        <v>10</v>
      </c>
      <c r="H54" s="190">
        <f>'Прайс гривня'!J49+'Прайс гривня'!J50+'Прайс гривня'!J51</f>
        <v>286</v>
      </c>
      <c r="I54" s="203">
        <v>30</v>
      </c>
      <c r="J54" s="204">
        <f t="shared" si="2"/>
        <v>446</v>
      </c>
      <c r="K54" s="208">
        <v>1</v>
      </c>
      <c r="L54" s="2">
        <v>2662190210</v>
      </c>
      <c r="M54" s="2" t="s">
        <v>575</v>
      </c>
    </row>
    <row r="55" spans="1:13" x14ac:dyDescent="0.3">
      <c r="A55" s="186" t="s">
        <v>505</v>
      </c>
      <c r="B55" s="188" t="s">
        <v>513</v>
      </c>
      <c r="C55" s="189">
        <f>'Прайс гривня'!E49+'Прайс гривня'!E50+'Прайс гривня'!E51</f>
        <v>388</v>
      </c>
      <c r="D55" s="190">
        <f>'Прайс гривня'!F49+'Прайс гривня'!F50+'Прайс гривня'!F51</f>
        <v>349</v>
      </c>
      <c r="E55" s="202">
        <v>5</v>
      </c>
      <c r="F55" s="190">
        <f>'Прайс гривня'!H49+'Прайс гривня'!H50+'Прайс гривня'!H51</f>
        <v>325</v>
      </c>
      <c r="G55" s="202">
        <v>10</v>
      </c>
      <c r="H55" s="190">
        <f>'Прайс гривня'!J49+'Прайс гривня'!J50+'Прайс гривня'!J51</f>
        <v>286</v>
      </c>
      <c r="I55" s="203">
        <v>30</v>
      </c>
      <c r="J55" s="204">
        <f t="shared" si="2"/>
        <v>446</v>
      </c>
      <c r="K55" s="208">
        <v>1</v>
      </c>
      <c r="L55" s="2">
        <v>2662190211</v>
      </c>
      <c r="M55" s="2" t="s">
        <v>575</v>
      </c>
    </row>
    <row r="56" spans="1:13" x14ac:dyDescent="0.3">
      <c r="A56" s="186" t="s">
        <v>506</v>
      </c>
      <c r="B56" s="188" t="s">
        <v>514</v>
      </c>
      <c r="C56" s="189">
        <f>'Прайс гривня'!E49+'Прайс гривня'!E50+'Прайс гривня'!E51</f>
        <v>388</v>
      </c>
      <c r="D56" s="190">
        <f>'Прайс гривня'!F49+'Прайс гривня'!F50+'Прайс гривня'!F51</f>
        <v>349</v>
      </c>
      <c r="E56" s="202">
        <v>5</v>
      </c>
      <c r="F56" s="190">
        <f>'Прайс гривня'!H49+'Прайс гривня'!H50+'Прайс гривня'!H51</f>
        <v>325</v>
      </c>
      <c r="G56" s="202">
        <v>10</v>
      </c>
      <c r="H56" s="190">
        <f>'Прайс гривня'!J49+'Прайс гривня'!J50+'Прайс гривня'!J51</f>
        <v>286</v>
      </c>
      <c r="I56" s="203">
        <v>30</v>
      </c>
      <c r="J56" s="204">
        <f t="shared" si="2"/>
        <v>446</v>
      </c>
      <c r="K56" s="208">
        <v>1</v>
      </c>
      <c r="L56" s="2">
        <v>2662190212</v>
      </c>
      <c r="M56" s="2" t="s">
        <v>575</v>
      </c>
    </row>
    <row r="57" spans="1:13" x14ac:dyDescent="0.3">
      <c r="A57" s="186" t="s">
        <v>507</v>
      </c>
      <c r="B57" s="188" t="s">
        <v>515</v>
      </c>
      <c r="C57" s="189">
        <f>'Прайс гривня'!E49+'Прайс гривня'!E50+'Прайс гривня'!E51</f>
        <v>388</v>
      </c>
      <c r="D57" s="190">
        <f>'Прайс гривня'!F49+'Прайс гривня'!F50+'Прайс гривня'!F51</f>
        <v>349</v>
      </c>
      <c r="E57" s="202">
        <v>5</v>
      </c>
      <c r="F57" s="190">
        <f>'Прайс гривня'!H49+'Прайс гривня'!H50+'Прайс гривня'!H51</f>
        <v>325</v>
      </c>
      <c r="G57" s="202">
        <v>10</v>
      </c>
      <c r="H57" s="190">
        <f>'Прайс гривня'!J49+'Прайс гривня'!J50+'Прайс гривня'!J51</f>
        <v>286</v>
      </c>
      <c r="I57" s="203">
        <v>30</v>
      </c>
      <c r="J57" s="204">
        <f t="shared" si="2"/>
        <v>446</v>
      </c>
      <c r="K57" s="208">
        <v>1</v>
      </c>
      <c r="L57" s="2">
        <v>2662190213</v>
      </c>
      <c r="M57" s="2" t="s">
        <v>575</v>
      </c>
    </row>
    <row r="58" spans="1:13" x14ac:dyDescent="0.3">
      <c r="A58" s="186" t="s">
        <v>508</v>
      </c>
      <c r="B58" s="188" t="s">
        <v>516</v>
      </c>
      <c r="C58" s="189">
        <f>'Прайс гривня'!E49+'Прайс гривня'!E50+'Прайс гривня'!E51</f>
        <v>388</v>
      </c>
      <c r="D58" s="190">
        <f>'Прайс гривня'!F49+'Прайс гривня'!F50+'Прайс гривня'!F51</f>
        <v>349</v>
      </c>
      <c r="E58" s="202">
        <v>5</v>
      </c>
      <c r="F58" s="190">
        <f>'Прайс гривня'!H49+'Прайс гривня'!H50+'Прайс гривня'!H51</f>
        <v>325</v>
      </c>
      <c r="G58" s="202">
        <v>10</v>
      </c>
      <c r="H58" s="190">
        <f>'Прайс гривня'!J49+'Прайс гривня'!J50+'Прайс гривня'!J51</f>
        <v>286</v>
      </c>
      <c r="I58" s="203">
        <v>30</v>
      </c>
      <c r="J58" s="204">
        <f t="shared" si="2"/>
        <v>446</v>
      </c>
      <c r="K58" s="208">
        <v>1</v>
      </c>
      <c r="L58" s="2">
        <v>2662190214</v>
      </c>
      <c r="M58" s="2" t="s">
        <v>575</v>
      </c>
    </row>
    <row r="59" spans="1:13" x14ac:dyDescent="0.3">
      <c r="A59" s="186" t="s">
        <v>509</v>
      </c>
      <c r="B59" s="188" t="s">
        <v>517</v>
      </c>
      <c r="C59" s="189">
        <f>'Прайс гривня'!E49+'Прайс гривня'!E50+'Прайс гривня'!E51</f>
        <v>388</v>
      </c>
      <c r="D59" s="190">
        <f>'Прайс гривня'!F49+'Прайс гривня'!F50+'Прайс гривня'!F51</f>
        <v>349</v>
      </c>
      <c r="E59" s="202">
        <v>5</v>
      </c>
      <c r="F59" s="190">
        <f>'Прайс гривня'!H49+'Прайс гривня'!H50+'Прайс гривня'!H51</f>
        <v>325</v>
      </c>
      <c r="G59" s="202">
        <v>10</v>
      </c>
      <c r="H59" s="190">
        <f>'Прайс гривня'!J49+'Прайс гривня'!J50+'Прайс гривня'!J51</f>
        <v>286</v>
      </c>
      <c r="I59" s="203">
        <v>30</v>
      </c>
      <c r="J59" s="204">
        <f t="shared" si="2"/>
        <v>446</v>
      </c>
      <c r="K59" s="208">
        <v>1</v>
      </c>
      <c r="L59" s="2">
        <v>2662190215</v>
      </c>
      <c r="M59" s="2" t="s">
        <v>575</v>
      </c>
    </row>
    <row r="60" spans="1:13" x14ac:dyDescent="0.3">
      <c r="A60" s="205" t="str">
        <f>'Прайс гривня'!B19</f>
        <v>0100</v>
      </c>
      <c r="B60" s="121" t="str">
        <f>'Прайс гривня'!C19</f>
        <v>Обмежувач ходу амортизатора для механізму підйому ліжка</v>
      </c>
      <c r="C60" s="154">
        <f>'Прайс гривня'!E19</f>
        <v>30</v>
      </c>
      <c r="D60" s="147">
        <f>'Прайс гривня'!F19</f>
        <v>27</v>
      </c>
      <c r="E60" s="199">
        <v>10</v>
      </c>
      <c r="F60" s="147">
        <f>'Прайс гривня'!H19</f>
        <v>24</v>
      </c>
      <c r="G60" s="199">
        <v>50</v>
      </c>
      <c r="H60" s="147">
        <f>'Прайс гривня'!J19</f>
        <v>21</v>
      </c>
      <c r="I60" s="200">
        <v>100</v>
      </c>
      <c r="J60" s="201">
        <f t="shared" si="2"/>
        <v>35</v>
      </c>
      <c r="K60" s="42">
        <v>1</v>
      </c>
      <c r="L60" s="2">
        <v>1015723476</v>
      </c>
      <c r="M60" s="2" t="s">
        <v>575</v>
      </c>
    </row>
    <row r="61" spans="1:13" x14ac:dyDescent="0.3">
      <c r="A61" s="205" t="str">
        <f>'Прайс гривня'!B20</f>
        <v>0020</v>
      </c>
      <c r="B61" s="121" t="str">
        <f>'Прайс гривня'!C20</f>
        <v>Обмежувач матрацу Твіст</v>
      </c>
      <c r="C61" s="154">
        <f>'Прайс гривня'!E20</f>
        <v>79</v>
      </c>
      <c r="D61" s="147">
        <f>'Прайс гривня'!F20</f>
        <v>67</v>
      </c>
      <c r="E61" s="199">
        <v>10</v>
      </c>
      <c r="F61" s="147">
        <f>'Прайс гривня'!H20</f>
        <v>63</v>
      </c>
      <c r="G61" s="199">
        <v>50</v>
      </c>
      <c r="H61" s="147">
        <f>'Прайс гривня'!J20</f>
        <v>55</v>
      </c>
      <c r="I61" s="200">
        <v>100</v>
      </c>
      <c r="J61" s="201">
        <f t="shared" si="2"/>
        <v>91</v>
      </c>
      <c r="K61" s="42">
        <v>1</v>
      </c>
      <c r="L61" s="2">
        <v>1011794594</v>
      </c>
      <c r="M61" s="2" t="s">
        <v>575</v>
      </c>
    </row>
    <row r="62" spans="1:13" x14ac:dyDescent="0.3">
      <c r="A62" s="205" t="s">
        <v>149</v>
      </c>
      <c r="B62" s="206" t="s">
        <v>267</v>
      </c>
      <c r="C62" s="154">
        <f>'Прайс гривня'!E21</f>
        <v>68</v>
      </c>
      <c r="D62" s="147">
        <f>'Прайс гривня'!F21</f>
        <v>58</v>
      </c>
      <c r="E62" s="199">
        <v>10</v>
      </c>
      <c r="F62" s="147">
        <f>'Прайс гривня'!H21</f>
        <v>54</v>
      </c>
      <c r="G62" s="199">
        <v>50</v>
      </c>
      <c r="H62" s="147">
        <f>'Прайс гривня'!J21</f>
        <v>48</v>
      </c>
      <c r="I62" s="200">
        <v>100</v>
      </c>
      <c r="J62" s="201">
        <f t="shared" si="2"/>
        <v>78</v>
      </c>
      <c r="K62" s="42">
        <v>1</v>
      </c>
      <c r="L62" s="2">
        <v>1011300173</v>
      </c>
      <c r="M62" s="2" t="s">
        <v>575</v>
      </c>
    </row>
    <row r="63" spans="1:13" x14ac:dyDescent="0.3">
      <c r="A63" s="205" t="s">
        <v>106</v>
      </c>
      <c r="B63" s="206" t="s">
        <v>268</v>
      </c>
      <c r="C63" s="154">
        <f>'Прайс гривня'!E21</f>
        <v>68</v>
      </c>
      <c r="D63" s="147">
        <f>'Прайс гривня'!F21</f>
        <v>58</v>
      </c>
      <c r="E63" s="199">
        <v>10</v>
      </c>
      <c r="F63" s="147">
        <f>'Прайс гривня'!H21</f>
        <v>54</v>
      </c>
      <c r="G63" s="199">
        <v>50</v>
      </c>
      <c r="H63" s="147">
        <f>'Прайс гривня'!J21</f>
        <v>48</v>
      </c>
      <c r="I63" s="200">
        <v>100</v>
      </c>
      <c r="J63" s="201">
        <f t="shared" ref="J63:J182" si="3">ROUND(C63*1.15,0)</f>
        <v>78</v>
      </c>
      <c r="K63" s="42">
        <v>1</v>
      </c>
      <c r="L63" s="2">
        <v>1592018152</v>
      </c>
      <c r="M63" s="2" t="s">
        <v>575</v>
      </c>
    </row>
    <row r="64" spans="1:13" x14ac:dyDescent="0.3">
      <c r="A64" s="205" t="s">
        <v>148</v>
      </c>
      <c r="B64" s="206" t="s">
        <v>269</v>
      </c>
      <c r="C64" s="154">
        <f>'Прайс гривня'!E22</f>
        <v>120</v>
      </c>
      <c r="D64" s="147">
        <f>'Прайс гривня'!F22</f>
        <v>102</v>
      </c>
      <c r="E64" s="199">
        <v>10</v>
      </c>
      <c r="F64" s="147">
        <f>'Прайс гривня'!H22</f>
        <v>96</v>
      </c>
      <c r="G64" s="199">
        <v>50</v>
      </c>
      <c r="H64" s="147">
        <f>'Прайс гривня'!J22</f>
        <v>90</v>
      </c>
      <c r="I64" s="200">
        <v>100</v>
      </c>
      <c r="J64" s="201">
        <f t="shared" si="3"/>
        <v>138</v>
      </c>
      <c r="K64" s="42">
        <v>1</v>
      </c>
      <c r="L64" s="2">
        <v>1650712451</v>
      </c>
      <c r="M64" s="2" t="s">
        <v>575</v>
      </c>
    </row>
    <row r="65" spans="1:13" x14ac:dyDescent="0.3">
      <c r="A65" s="205" t="s">
        <v>107</v>
      </c>
      <c r="B65" s="206" t="s">
        <v>270</v>
      </c>
      <c r="C65" s="154">
        <f>'Прайс гривня'!E22</f>
        <v>120</v>
      </c>
      <c r="D65" s="147">
        <f>'Прайс гривня'!F22</f>
        <v>102</v>
      </c>
      <c r="E65" s="199">
        <v>10</v>
      </c>
      <c r="F65" s="147">
        <f>'Прайс гривня'!H22</f>
        <v>96</v>
      </c>
      <c r="G65" s="199">
        <v>50</v>
      </c>
      <c r="H65" s="147">
        <f>'Прайс гривня'!J22</f>
        <v>90</v>
      </c>
      <c r="I65" s="200">
        <v>100</v>
      </c>
      <c r="J65" s="201">
        <f t="shared" si="3"/>
        <v>138</v>
      </c>
      <c r="K65" s="42">
        <v>1</v>
      </c>
      <c r="L65" s="2">
        <v>1650706181</v>
      </c>
      <c r="M65" s="2" t="s">
        <v>575</v>
      </c>
    </row>
    <row r="66" spans="1:13" x14ac:dyDescent="0.3">
      <c r="A66" s="205" t="str">
        <f>'Прайс гривня'!B23</f>
        <v>003205</v>
      </c>
      <c r="B66" s="121" t="str">
        <f>'Прайс гривня'!C23</f>
        <v>Обмежувач матрацу Блек</v>
      </c>
      <c r="C66" s="154">
        <f>'Прайс гривня'!E23</f>
        <v>50</v>
      </c>
      <c r="D66" s="147">
        <f>'Прайс гривня'!F23</f>
        <v>45</v>
      </c>
      <c r="E66" s="199">
        <v>10</v>
      </c>
      <c r="F66" s="147">
        <f>'Прайс гривня'!H23</f>
        <v>43</v>
      </c>
      <c r="G66" s="199">
        <v>50</v>
      </c>
      <c r="H66" s="147">
        <f>'Прайс гривня'!J23</f>
        <v>40</v>
      </c>
      <c r="I66" s="200">
        <v>100</v>
      </c>
      <c r="J66" s="201">
        <f t="shared" si="3"/>
        <v>58</v>
      </c>
      <c r="K66" s="42">
        <v>1</v>
      </c>
      <c r="L66" s="214"/>
      <c r="M66" s="2" t="s">
        <v>575</v>
      </c>
    </row>
    <row r="67" spans="1:13" x14ac:dyDescent="0.3">
      <c r="A67" s="205" t="str">
        <f>'Прайс гривня'!B24</f>
        <v>01000б</v>
      </c>
      <c r="B67" s="121" t="str">
        <f>'Прайс гривня'!C24</f>
        <v>Ремінь для підйому каркасу чорна</v>
      </c>
      <c r="C67" s="154">
        <f>'Прайс гривня'!E24</f>
        <v>50</v>
      </c>
      <c r="D67" s="147">
        <f>'Прайс гривня'!F24</f>
        <v>43</v>
      </c>
      <c r="E67" s="199">
        <v>10</v>
      </c>
      <c r="F67" s="147">
        <f>'Прайс гривня'!H24</f>
        <v>35</v>
      </c>
      <c r="G67" s="199">
        <v>30</v>
      </c>
      <c r="H67" s="147">
        <f>'Прайс гривня'!J24</f>
        <v>33</v>
      </c>
      <c r="I67" s="200">
        <v>50</v>
      </c>
      <c r="J67" s="201">
        <f t="shared" si="3"/>
        <v>58</v>
      </c>
      <c r="K67" s="42">
        <v>1</v>
      </c>
      <c r="L67" s="2">
        <v>1747060264</v>
      </c>
      <c r="M67" s="2" t="s">
        <v>575</v>
      </c>
    </row>
    <row r="68" spans="1:13" x14ac:dyDescent="0.3">
      <c r="A68" s="205" t="str">
        <f>'Прайс гривня'!B25</f>
        <v>01000ч</v>
      </c>
      <c r="B68" s="121" t="str">
        <f>'Прайс гривня'!C25</f>
        <v>Ремінь для підйому каркасу біла</v>
      </c>
      <c r="C68" s="154">
        <f>'Прайс гривня'!E25</f>
        <v>50</v>
      </c>
      <c r="D68" s="147">
        <f>'Прайс гривня'!F25</f>
        <v>43</v>
      </c>
      <c r="E68" s="199">
        <v>10</v>
      </c>
      <c r="F68" s="147">
        <f>'Прайс гривня'!H25</f>
        <v>35</v>
      </c>
      <c r="G68" s="199">
        <v>30</v>
      </c>
      <c r="H68" s="147">
        <f>'Прайс гривня'!J25</f>
        <v>33</v>
      </c>
      <c r="I68" s="200">
        <v>50</v>
      </c>
      <c r="J68" s="201">
        <f t="shared" si="3"/>
        <v>58</v>
      </c>
      <c r="K68" s="42">
        <v>1</v>
      </c>
      <c r="L68" s="2">
        <v>1983290870</v>
      </c>
      <c r="M68" s="2" t="s">
        <v>575</v>
      </c>
    </row>
    <row r="69" spans="1:13" x14ac:dyDescent="0.3">
      <c r="A69" s="205" t="str">
        <f>'Прайс гривня'!B26</f>
        <v>7070</v>
      </c>
      <c r="B69" s="121" t="str">
        <f>'Прайс гривня'!C26</f>
        <v>Кутник ліжка опорний оцинкований 7*7см</v>
      </c>
      <c r="C69" s="154">
        <f>'Прайс гривня'!E26</f>
        <v>14</v>
      </c>
      <c r="D69" s="147">
        <f>'Прайс гривня'!F26</f>
        <v>12.15</v>
      </c>
      <c r="E69" s="199">
        <v>10</v>
      </c>
      <c r="F69" s="147">
        <f>'Прайс гривня'!H26</f>
        <v>11.475</v>
      </c>
      <c r="G69" s="199">
        <v>50</v>
      </c>
      <c r="H69" s="147">
        <f>'Прайс гривня'!J26</f>
        <v>10.8</v>
      </c>
      <c r="I69" s="200">
        <v>100</v>
      </c>
      <c r="J69" s="201">
        <f t="shared" si="3"/>
        <v>16</v>
      </c>
      <c r="K69" s="42">
        <v>1</v>
      </c>
      <c r="L69" s="2">
        <v>1422515406</v>
      </c>
      <c r="M69" s="2" t="s">
        <v>575</v>
      </c>
    </row>
    <row r="70" spans="1:13" x14ac:dyDescent="0.3">
      <c r="A70" s="205" t="str">
        <f>'Прайс гривня'!B27</f>
        <v>13513525</v>
      </c>
      <c r="B70" s="121" t="str">
        <f>'Прайс гривня'!C27</f>
        <v>Кутник ліжка опорний сірий 13,5*13,5см</v>
      </c>
      <c r="C70" s="154">
        <f>'Прайс гривня'!E27</f>
        <v>78</v>
      </c>
      <c r="D70" s="147">
        <f>'Прайс гривня'!F27</f>
        <v>70</v>
      </c>
      <c r="E70" s="199">
        <v>10</v>
      </c>
      <c r="F70" s="147">
        <f>'Прайс гривня'!H27</f>
        <v>66</v>
      </c>
      <c r="G70" s="199">
        <v>50</v>
      </c>
      <c r="H70" s="147">
        <f>'Прайс гривня'!J27</f>
        <v>62.400000000000006</v>
      </c>
      <c r="I70" s="200">
        <v>100</v>
      </c>
      <c r="J70" s="201">
        <f t="shared" si="3"/>
        <v>90</v>
      </c>
      <c r="K70" s="42">
        <v>1</v>
      </c>
      <c r="L70" s="2">
        <v>2123183059</v>
      </c>
      <c r="M70" s="2" t="s">
        <v>575</v>
      </c>
    </row>
    <row r="71" spans="1:13" x14ac:dyDescent="0.3">
      <c r="A71" s="209" t="s">
        <v>568</v>
      </c>
      <c r="B71" s="188" t="s">
        <v>570</v>
      </c>
      <c r="C71" s="189">
        <f>'Прайс гривня'!E27+'Прайс гривня'!E31*2</f>
        <v>94</v>
      </c>
      <c r="D71" s="190">
        <f>'Прайс гривня'!F27+'Прайс гривня'!F31*2</f>
        <v>84.4</v>
      </c>
      <c r="E71" s="202">
        <v>10</v>
      </c>
      <c r="F71" s="190">
        <f>'Прайс гривня'!H27+'Прайс гривня'!H31*2</f>
        <v>78.960000000000008</v>
      </c>
      <c r="G71" s="202">
        <v>50</v>
      </c>
      <c r="H71" s="190">
        <f>'Прайс гривня'!J27+'Прайс гривня'!J31*2</f>
        <v>74.400000000000006</v>
      </c>
      <c r="I71" s="203">
        <v>100</v>
      </c>
      <c r="J71" s="204">
        <f t="shared" si="3"/>
        <v>108</v>
      </c>
      <c r="K71" s="208">
        <v>1</v>
      </c>
      <c r="L71" s="2">
        <v>2270608418</v>
      </c>
      <c r="M71" s="2" t="s">
        <v>575</v>
      </c>
    </row>
    <row r="72" spans="1:13" x14ac:dyDescent="0.3">
      <c r="A72" s="205" t="str">
        <f>'Прайс гривня'!B28</f>
        <v>14014025</v>
      </c>
      <c r="B72" s="121" t="str">
        <f>'Прайс гривня'!C28</f>
        <v>Кутник ліжка опорний сірий 14*14см</v>
      </c>
      <c r="C72" s="154">
        <f>'Прайс гривня'!E28</f>
        <v>78</v>
      </c>
      <c r="D72" s="147">
        <f>'Прайс гривня'!F28</f>
        <v>70</v>
      </c>
      <c r="E72" s="199">
        <v>10</v>
      </c>
      <c r="F72" s="147">
        <f>'Прайс гривня'!H28</f>
        <v>66</v>
      </c>
      <c r="G72" s="199">
        <v>50</v>
      </c>
      <c r="H72" s="147">
        <f>'Прайс гривня'!J28</f>
        <v>62</v>
      </c>
      <c r="I72" s="200">
        <v>100</v>
      </c>
      <c r="J72" s="201">
        <f t="shared" si="3"/>
        <v>90</v>
      </c>
      <c r="K72" s="42">
        <v>1</v>
      </c>
      <c r="L72" s="2">
        <v>2123154530</v>
      </c>
      <c r="M72" s="2" t="s">
        <v>575</v>
      </c>
    </row>
    <row r="73" spans="1:13" x14ac:dyDescent="0.3">
      <c r="A73" s="209" t="s">
        <v>569</v>
      </c>
      <c r="B73" s="188" t="s">
        <v>571</v>
      </c>
      <c r="C73" s="189">
        <f>'Прайс гривня'!E28+'Прайс гривня'!E31*2</f>
        <v>94</v>
      </c>
      <c r="D73" s="190">
        <f>'Прайс гривня'!F28+'Прайс гривня'!F31*2</f>
        <v>84.4</v>
      </c>
      <c r="E73" s="202">
        <v>10</v>
      </c>
      <c r="F73" s="190">
        <f>'Прайс гривня'!H28+'Прайс гривня'!H31*2</f>
        <v>78.960000000000008</v>
      </c>
      <c r="G73" s="202">
        <v>50</v>
      </c>
      <c r="H73" s="190">
        <f>'Прайс гривня'!J28+'Прайс гривня'!J31*2</f>
        <v>74</v>
      </c>
      <c r="I73" s="203">
        <v>100</v>
      </c>
      <c r="J73" s="204">
        <f t="shared" si="3"/>
        <v>108</v>
      </c>
      <c r="K73" s="208">
        <v>1</v>
      </c>
      <c r="L73" s="2">
        <v>2270619855</v>
      </c>
      <c r="M73" s="2" t="s">
        <v>575</v>
      </c>
    </row>
    <row r="74" spans="1:13" x14ac:dyDescent="0.3">
      <c r="A74" s="205" t="str">
        <f>'Прайс гривня'!B29</f>
        <v>1601601</v>
      </c>
      <c r="B74" s="121" t="str">
        <f>'Прайс гривня'!C29</f>
        <v>Кутник ліжка опорний чорний 16*16см</v>
      </c>
      <c r="C74" s="154">
        <f>'Прайс гривня'!E29</f>
        <v>90</v>
      </c>
      <c r="D74" s="147">
        <f>'Прайс гривня'!F29</f>
        <v>81</v>
      </c>
      <c r="E74" s="199">
        <v>10</v>
      </c>
      <c r="F74" s="147">
        <f>'Прайс гривня'!H29</f>
        <v>76.5</v>
      </c>
      <c r="G74" s="199">
        <v>50</v>
      </c>
      <c r="H74" s="147">
        <f>'Прайс гривня'!J29</f>
        <v>72</v>
      </c>
      <c r="I74" s="200">
        <v>100</v>
      </c>
      <c r="J74" s="201">
        <f t="shared" si="3"/>
        <v>104</v>
      </c>
      <c r="K74" s="42">
        <v>1</v>
      </c>
      <c r="L74" s="2">
        <v>2101655187</v>
      </c>
      <c r="M74" s="2" t="s">
        <v>575</v>
      </c>
    </row>
    <row r="75" spans="1:13" x14ac:dyDescent="0.3">
      <c r="A75" s="205" t="str">
        <f>'Прайс гривня'!B30</f>
        <v>160160</v>
      </c>
      <c r="B75" s="121" t="str">
        <f>'Прайс гривня'!C30</f>
        <v>Кутник ліжка опорний оцинкований 16*16см</v>
      </c>
      <c r="C75" s="154">
        <f>'Прайс гривня'!E30</f>
        <v>90</v>
      </c>
      <c r="D75" s="147">
        <f>'Прайс гривня'!F30</f>
        <v>81</v>
      </c>
      <c r="E75" s="199">
        <v>10</v>
      </c>
      <c r="F75" s="147">
        <f>'Прайс гривня'!H30</f>
        <v>76.5</v>
      </c>
      <c r="G75" s="199">
        <v>50</v>
      </c>
      <c r="H75" s="147">
        <f>'Прайс гривня'!J30</f>
        <v>72</v>
      </c>
      <c r="I75" s="200">
        <v>100</v>
      </c>
      <c r="J75" s="201">
        <f t="shared" si="3"/>
        <v>104</v>
      </c>
      <c r="K75" s="42">
        <v>1</v>
      </c>
      <c r="L75" s="2">
        <v>1567433211</v>
      </c>
      <c r="M75" s="2" t="s">
        <v>575</v>
      </c>
    </row>
    <row r="76" spans="1:13" x14ac:dyDescent="0.3">
      <c r="A76" s="205" t="str">
        <f>'Прайс гривня'!B31</f>
        <v>4317</v>
      </c>
      <c r="B76" s="121" t="str">
        <f>'Прайс гривня'!C31</f>
        <v>Демпфер гумовий, відбійник для металевого кутника</v>
      </c>
      <c r="C76" s="154">
        <f>'Прайс гривня'!E31</f>
        <v>8</v>
      </c>
      <c r="D76" s="147">
        <f>'Прайс гривня'!F31</f>
        <v>7.2</v>
      </c>
      <c r="E76" s="199">
        <v>10</v>
      </c>
      <c r="F76" s="147">
        <f>'Прайс гривня'!H31</f>
        <v>6.48</v>
      </c>
      <c r="G76" s="199">
        <v>50</v>
      </c>
      <c r="H76" s="147">
        <f>'Прайс гривня'!J31</f>
        <v>6</v>
      </c>
      <c r="I76" s="200">
        <v>100</v>
      </c>
      <c r="J76" s="201">
        <f t="shared" si="3"/>
        <v>9</v>
      </c>
      <c r="K76" s="42">
        <v>1</v>
      </c>
      <c r="L76" s="2">
        <v>2254804923</v>
      </c>
      <c r="M76" s="2" t="s">
        <v>575</v>
      </c>
    </row>
    <row r="77" spans="1:13" x14ac:dyDescent="0.3">
      <c r="A77" s="205" t="str">
        <f>'Прайс гривня'!B32</f>
        <v>12034</v>
      </c>
      <c r="B77" s="121" t="str">
        <f>'Прайс гривня'!C32</f>
        <v>Зачіп монтажний універсальний оцинкований</v>
      </c>
      <c r="C77" s="154">
        <f>'Прайс гривня'!E32</f>
        <v>32</v>
      </c>
      <c r="D77" s="147">
        <f>'Прайс гривня'!F32</f>
        <v>27.2</v>
      </c>
      <c r="E77" s="199">
        <v>10</v>
      </c>
      <c r="F77" s="147">
        <f>'Прайс гривня'!H32</f>
        <v>25.6</v>
      </c>
      <c r="G77" s="199">
        <v>50</v>
      </c>
      <c r="H77" s="147">
        <f>'Прайс гривня'!J32</f>
        <v>22.4</v>
      </c>
      <c r="I77" s="200">
        <v>100</v>
      </c>
      <c r="J77" s="201">
        <f t="shared" si="3"/>
        <v>37</v>
      </c>
      <c r="K77" s="42">
        <v>1</v>
      </c>
      <c r="L77" s="2">
        <v>2096059859</v>
      </c>
      <c r="M77" s="2" t="s">
        <v>575</v>
      </c>
    </row>
    <row r="78" spans="1:13" x14ac:dyDescent="0.3">
      <c r="A78" s="142" t="str">
        <f>'Прайс гривня'!B33</f>
        <v>0043</v>
      </c>
      <c r="B78" s="18" t="str">
        <f>'Прайс гривня'!C33</f>
        <v>Механізм підйому матраца М43 графіт (без амортизаторів), пара, (Укр)</v>
      </c>
      <c r="C78" s="153">
        <f>'Прайс гривня'!E33</f>
        <v>460</v>
      </c>
      <c r="D78" s="146">
        <f>'Прайс гривня'!F33</f>
        <v>414</v>
      </c>
      <c r="E78" s="144">
        <v>5</v>
      </c>
      <c r="F78" s="146">
        <f>'Прайс гривня'!H33</f>
        <v>391</v>
      </c>
      <c r="G78" s="144">
        <v>10</v>
      </c>
      <c r="H78" s="146">
        <f>'Прайс гривня'!J33</f>
        <v>368</v>
      </c>
      <c r="I78" s="166">
        <v>30</v>
      </c>
      <c r="J78" s="152">
        <f t="shared" si="3"/>
        <v>529</v>
      </c>
      <c r="K78" s="42">
        <v>1</v>
      </c>
      <c r="L78" s="2">
        <v>86271975</v>
      </c>
      <c r="M78" s="2" t="s">
        <v>575</v>
      </c>
    </row>
    <row r="79" spans="1:13" x14ac:dyDescent="0.3">
      <c r="A79" s="159" t="s">
        <v>287</v>
      </c>
      <c r="B79" s="160" t="s">
        <v>280</v>
      </c>
      <c r="C79" s="161">
        <f>ROUND('Прайс гривня'!E33+'Прайс гривня'!E47*2,0)</f>
        <v>734</v>
      </c>
      <c r="D79" s="162">
        <f>ROUND('Прайс гривня'!F33+'Прайс гривня'!F47*2,0)</f>
        <v>660</v>
      </c>
      <c r="E79" s="163">
        <v>5</v>
      </c>
      <c r="F79" s="162">
        <f>ROUND('Прайс гривня'!H33+'Прайс гривня'!H47*2,0)</f>
        <v>623</v>
      </c>
      <c r="G79" s="163">
        <v>10</v>
      </c>
      <c r="H79" s="162">
        <f>ROUND('Прайс гривня'!J33+'Прайс гривня'!J47*2,0)</f>
        <v>574</v>
      </c>
      <c r="I79" s="168">
        <v>30</v>
      </c>
      <c r="J79" s="164">
        <f t="shared" si="3"/>
        <v>844</v>
      </c>
      <c r="K79" s="208">
        <v>1</v>
      </c>
      <c r="L79" s="2">
        <v>1591371145</v>
      </c>
      <c r="M79" s="2" t="s">
        <v>575</v>
      </c>
    </row>
    <row r="80" spans="1:13" x14ac:dyDescent="0.3">
      <c r="A80" s="159" t="s">
        <v>288</v>
      </c>
      <c r="B80" s="160" t="s">
        <v>281</v>
      </c>
      <c r="C80" s="161">
        <f>'Прайс гривня'!E7</f>
        <v>712</v>
      </c>
      <c r="D80" s="162">
        <f>'Прайс гривня'!F7</f>
        <v>640</v>
      </c>
      <c r="E80" s="163">
        <v>5</v>
      </c>
      <c r="F80" s="162">
        <f>'Прайс гривня'!H7</f>
        <v>605</v>
      </c>
      <c r="G80" s="163">
        <v>10</v>
      </c>
      <c r="H80" s="162">
        <f>'Прайс гривня'!J7</f>
        <v>557</v>
      </c>
      <c r="I80" s="168">
        <v>30</v>
      </c>
      <c r="J80" s="164">
        <f t="shared" si="3"/>
        <v>819</v>
      </c>
      <c r="K80" s="208">
        <v>1</v>
      </c>
      <c r="L80" s="2">
        <v>86271569</v>
      </c>
      <c r="M80" s="2" t="s">
        <v>575</v>
      </c>
    </row>
    <row r="81" spans="1:13" x14ac:dyDescent="0.3">
      <c r="A81" s="159" t="s">
        <v>289</v>
      </c>
      <c r="B81" s="160" t="s">
        <v>282</v>
      </c>
      <c r="C81" s="161">
        <f>'Прайс гривня'!E7</f>
        <v>712</v>
      </c>
      <c r="D81" s="162">
        <f>'Прайс гривня'!F7</f>
        <v>640</v>
      </c>
      <c r="E81" s="163">
        <v>5</v>
      </c>
      <c r="F81" s="162">
        <f>'Прайс гривня'!H7</f>
        <v>605</v>
      </c>
      <c r="G81" s="163">
        <v>10</v>
      </c>
      <c r="H81" s="162">
        <f>'Прайс гривня'!J7</f>
        <v>557</v>
      </c>
      <c r="I81" s="168">
        <v>30</v>
      </c>
      <c r="J81" s="164">
        <f t="shared" si="3"/>
        <v>819</v>
      </c>
      <c r="K81" s="208">
        <v>1</v>
      </c>
      <c r="L81" s="2">
        <v>1591371146</v>
      </c>
      <c r="M81" s="2" t="s">
        <v>575</v>
      </c>
    </row>
    <row r="82" spans="1:13" x14ac:dyDescent="0.3">
      <c r="A82" s="159" t="s">
        <v>290</v>
      </c>
      <c r="B82" s="160" t="s">
        <v>283</v>
      </c>
      <c r="C82" s="161">
        <f>'Прайс гривня'!E7</f>
        <v>712</v>
      </c>
      <c r="D82" s="162">
        <f>'Прайс гривня'!F7</f>
        <v>640</v>
      </c>
      <c r="E82" s="163">
        <v>5</v>
      </c>
      <c r="F82" s="162">
        <f>'Прайс гривня'!H7</f>
        <v>605</v>
      </c>
      <c r="G82" s="163">
        <v>10</v>
      </c>
      <c r="H82" s="162">
        <f>'Прайс гривня'!J7</f>
        <v>557</v>
      </c>
      <c r="I82" s="168">
        <v>30</v>
      </c>
      <c r="J82" s="164">
        <f t="shared" si="3"/>
        <v>819</v>
      </c>
      <c r="K82" s="208">
        <v>1</v>
      </c>
      <c r="L82" s="2">
        <v>1591371147</v>
      </c>
      <c r="M82" s="2" t="s">
        <v>575</v>
      </c>
    </row>
    <row r="83" spans="1:13" x14ac:dyDescent="0.3">
      <c r="A83" s="159" t="s">
        <v>291</v>
      </c>
      <c r="B83" s="160" t="s">
        <v>284</v>
      </c>
      <c r="C83" s="161">
        <f>'Прайс гривня'!E7</f>
        <v>712</v>
      </c>
      <c r="D83" s="162">
        <f>'Прайс гривня'!F7</f>
        <v>640</v>
      </c>
      <c r="E83" s="163">
        <v>5</v>
      </c>
      <c r="F83" s="162">
        <f>'Прайс гривня'!H7</f>
        <v>605</v>
      </c>
      <c r="G83" s="163">
        <v>10</v>
      </c>
      <c r="H83" s="162">
        <f>'Прайс гривня'!J7</f>
        <v>557</v>
      </c>
      <c r="I83" s="168">
        <v>30</v>
      </c>
      <c r="J83" s="164">
        <f t="shared" si="3"/>
        <v>819</v>
      </c>
      <c r="K83" s="208">
        <v>1</v>
      </c>
      <c r="L83" s="2">
        <v>1591371148</v>
      </c>
      <c r="M83" s="2" t="s">
        <v>575</v>
      </c>
    </row>
    <row r="84" spans="1:13" x14ac:dyDescent="0.3">
      <c r="A84" s="159" t="s">
        <v>292</v>
      </c>
      <c r="B84" s="160" t="s">
        <v>285</v>
      </c>
      <c r="C84" s="161">
        <f>'Прайс гривня'!E7</f>
        <v>712</v>
      </c>
      <c r="D84" s="162">
        <f>'Прайс гривня'!F7</f>
        <v>640</v>
      </c>
      <c r="E84" s="163">
        <v>5</v>
      </c>
      <c r="F84" s="162">
        <f>'Прайс гривня'!H7</f>
        <v>605</v>
      </c>
      <c r="G84" s="163">
        <v>10</v>
      </c>
      <c r="H84" s="162">
        <f>'Прайс гривня'!J7</f>
        <v>557</v>
      </c>
      <c r="I84" s="168">
        <v>30</v>
      </c>
      <c r="J84" s="164">
        <f t="shared" si="3"/>
        <v>819</v>
      </c>
      <c r="K84" s="208">
        <v>1</v>
      </c>
      <c r="L84" s="2">
        <v>1591371149</v>
      </c>
      <c r="M84" s="2" t="s">
        <v>575</v>
      </c>
    </row>
    <row r="85" spans="1:13" x14ac:dyDescent="0.3">
      <c r="A85" s="159" t="s">
        <v>293</v>
      </c>
      <c r="B85" s="160" t="s">
        <v>286</v>
      </c>
      <c r="C85" s="161">
        <f>ROUND('Прайс гривня'!E33+'Прайс гривня'!E47*2,0)</f>
        <v>734</v>
      </c>
      <c r="D85" s="162">
        <f>ROUND('Прайс гривня'!F33+'Прайс гривня'!F47*2,0)</f>
        <v>660</v>
      </c>
      <c r="E85" s="163">
        <v>5</v>
      </c>
      <c r="F85" s="162">
        <f>ROUND('Прайс гривня'!H33+'Прайс гривня'!H47*2,0)</f>
        <v>623</v>
      </c>
      <c r="G85" s="163">
        <v>10</v>
      </c>
      <c r="H85" s="162">
        <f>ROUND('Прайс гривня'!J33+'Прайс гривня'!J47*2,0)</f>
        <v>574</v>
      </c>
      <c r="I85" s="168">
        <v>30</v>
      </c>
      <c r="J85" s="164">
        <f t="shared" si="3"/>
        <v>844</v>
      </c>
      <c r="K85" s="208">
        <v>1</v>
      </c>
      <c r="L85" s="2">
        <v>1591371150</v>
      </c>
      <c r="M85" s="238" t="s">
        <v>575</v>
      </c>
    </row>
    <row r="86" spans="1:13" x14ac:dyDescent="0.3">
      <c r="A86" s="142" t="str">
        <f>'Прайс гривня'!B34</f>
        <v>00431</v>
      </c>
      <c r="B86" s="18" t="str">
        <f>'Прайс гривня'!C34</f>
        <v>Механізм підйому матраца М43 білий (без амортизаторів), пара, (Укр)</v>
      </c>
      <c r="C86" s="153">
        <f>'Прайс гривня'!E34</f>
        <v>460</v>
      </c>
      <c r="D86" s="146">
        <f>'Прайс гривня'!F34</f>
        <v>414</v>
      </c>
      <c r="E86" s="144">
        <v>5</v>
      </c>
      <c r="F86" s="146">
        <f>'Прайс гривня'!H34</f>
        <v>391</v>
      </c>
      <c r="G86" s="158">
        <v>10</v>
      </c>
      <c r="H86" s="146">
        <f>'Прайс гривня'!J34</f>
        <v>368</v>
      </c>
      <c r="I86" s="169">
        <v>30</v>
      </c>
      <c r="J86" s="170">
        <f t="shared" si="3"/>
        <v>529</v>
      </c>
      <c r="K86" s="42">
        <v>1</v>
      </c>
      <c r="L86" s="2">
        <v>1703346489</v>
      </c>
      <c r="M86" s="2" t="s">
        <v>575</v>
      </c>
    </row>
    <row r="87" spans="1:13" x14ac:dyDescent="0.3">
      <c r="A87" s="159" t="s">
        <v>301</v>
      </c>
      <c r="B87" s="160" t="s">
        <v>294</v>
      </c>
      <c r="C87" s="161">
        <f>ROUND('Прайс гривня'!E34+'Прайс гривня'!E47*2,0)</f>
        <v>734</v>
      </c>
      <c r="D87" s="162">
        <f>ROUND('Прайс гривня'!F34+'Прайс гривня'!F47*2,0)</f>
        <v>660</v>
      </c>
      <c r="E87" s="163">
        <v>5</v>
      </c>
      <c r="F87" s="162">
        <f>ROUND('Прайс гривня'!H34+'Прайс гривня'!H47*2,0)</f>
        <v>623</v>
      </c>
      <c r="G87" s="163">
        <v>10</v>
      </c>
      <c r="H87" s="162">
        <f>ROUND('Прайс гривня'!J34+'Прайс гривня'!J47*2,0)</f>
        <v>574</v>
      </c>
      <c r="I87" s="168">
        <v>30</v>
      </c>
      <c r="J87" s="164">
        <f t="shared" si="3"/>
        <v>844</v>
      </c>
      <c r="K87" s="208">
        <v>1</v>
      </c>
      <c r="L87" s="2">
        <v>1703349988</v>
      </c>
      <c r="M87" s="2" t="s">
        <v>575</v>
      </c>
    </row>
    <row r="88" spans="1:13" x14ac:dyDescent="0.3">
      <c r="A88" s="159" t="s">
        <v>302</v>
      </c>
      <c r="B88" s="160" t="s">
        <v>295</v>
      </c>
      <c r="C88" s="161">
        <f>'Прайс гривня'!E8</f>
        <v>712</v>
      </c>
      <c r="D88" s="162">
        <f>'Прайс гривня'!F8</f>
        <v>640</v>
      </c>
      <c r="E88" s="163">
        <v>5</v>
      </c>
      <c r="F88" s="162">
        <f>'Прайс гривня'!$H$8</f>
        <v>605</v>
      </c>
      <c r="G88" s="163">
        <v>10</v>
      </c>
      <c r="H88" s="162">
        <f>'Прайс гривня'!$J$8</f>
        <v>557</v>
      </c>
      <c r="I88" s="168">
        <v>30</v>
      </c>
      <c r="J88" s="164">
        <f t="shared" si="3"/>
        <v>819</v>
      </c>
      <c r="K88" s="208">
        <v>1</v>
      </c>
      <c r="L88" s="2">
        <v>1703349987</v>
      </c>
      <c r="M88" s="2" t="s">
        <v>575</v>
      </c>
    </row>
    <row r="89" spans="1:13" x14ac:dyDescent="0.3">
      <c r="A89" s="159" t="s">
        <v>303</v>
      </c>
      <c r="B89" s="160" t="s">
        <v>296</v>
      </c>
      <c r="C89" s="161">
        <f>'Прайс гривня'!E8</f>
        <v>712</v>
      </c>
      <c r="D89" s="162">
        <f>'Прайс гривня'!F8</f>
        <v>640</v>
      </c>
      <c r="E89" s="163">
        <v>5</v>
      </c>
      <c r="F89" s="162">
        <f>'Прайс гривня'!$H$8</f>
        <v>605</v>
      </c>
      <c r="G89" s="163">
        <v>10</v>
      </c>
      <c r="H89" s="162">
        <f>'Прайс гривня'!$J$8</f>
        <v>557</v>
      </c>
      <c r="I89" s="168">
        <v>30</v>
      </c>
      <c r="J89" s="164">
        <f t="shared" si="3"/>
        <v>819</v>
      </c>
      <c r="K89" s="208">
        <v>1</v>
      </c>
      <c r="L89" s="2">
        <v>1703349989</v>
      </c>
      <c r="M89" s="2" t="s">
        <v>575</v>
      </c>
    </row>
    <row r="90" spans="1:13" x14ac:dyDescent="0.3">
      <c r="A90" s="159" t="s">
        <v>304</v>
      </c>
      <c r="B90" s="160" t="s">
        <v>297</v>
      </c>
      <c r="C90" s="161">
        <f>'Прайс гривня'!E8</f>
        <v>712</v>
      </c>
      <c r="D90" s="162">
        <f>'Прайс гривня'!F8</f>
        <v>640</v>
      </c>
      <c r="E90" s="163">
        <v>5</v>
      </c>
      <c r="F90" s="162">
        <f>'Прайс гривня'!$H$8</f>
        <v>605</v>
      </c>
      <c r="G90" s="163">
        <v>10</v>
      </c>
      <c r="H90" s="162">
        <f>'Прайс гривня'!$J$8</f>
        <v>557</v>
      </c>
      <c r="I90" s="168">
        <v>30</v>
      </c>
      <c r="J90" s="164">
        <f t="shared" si="3"/>
        <v>819</v>
      </c>
      <c r="K90" s="208">
        <v>1</v>
      </c>
      <c r="L90" s="2">
        <v>1703349990</v>
      </c>
      <c r="M90" s="2" t="s">
        <v>575</v>
      </c>
    </row>
    <row r="91" spans="1:13" x14ac:dyDescent="0.3">
      <c r="A91" s="159" t="s">
        <v>305</v>
      </c>
      <c r="B91" s="160" t="s">
        <v>298</v>
      </c>
      <c r="C91" s="161">
        <f>'Прайс гривня'!E8</f>
        <v>712</v>
      </c>
      <c r="D91" s="162">
        <f>'Прайс гривня'!F8</f>
        <v>640</v>
      </c>
      <c r="E91" s="163">
        <v>5</v>
      </c>
      <c r="F91" s="162">
        <f>'Прайс гривня'!$H$8</f>
        <v>605</v>
      </c>
      <c r="G91" s="163">
        <v>10</v>
      </c>
      <c r="H91" s="162">
        <f>'Прайс гривня'!$J$8</f>
        <v>557</v>
      </c>
      <c r="I91" s="168">
        <v>30</v>
      </c>
      <c r="J91" s="164">
        <f t="shared" si="3"/>
        <v>819</v>
      </c>
      <c r="K91" s="208">
        <v>1</v>
      </c>
      <c r="L91" s="2">
        <v>1703349991</v>
      </c>
      <c r="M91" s="2" t="s">
        <v>575</v>
      </c>
    </row>
    <row r="92" spans="1:13" x14ac:dyDescent="0.3">
      <c r="A92" s="159" t="s">
        <v>306</v>
      </c>
      <c r="B92" s="160" t="s">
        <v>299</v>
      </c>
      <c r="C92" s="161">
        <f>'Прайс гривня'!E8</f>
        <v>712</v>
      </c>
      <c r="D92" s="162">
        <f>'Прайс гривня'!F8</f>
        <v>640</v>
      </c>
      <c r="E92" s="163">
        <v>5</v>
      </c>
      <c r="F92" s="162">
        <f>'Прайс гривня'!$H$8</f>
        <v>605</v>
      </c>
      <c r="G92" s="163">
        <v>10</v>
      </c>
      <c r="H92" s="162">
        <f>'Прайс гривня'!$J$8</f>
        <v>557</v>
      </c>
      <c r="I92" s="168">
        <v>30</v>
      </c>
      <c r="J92" s="164">
        <f t="shared" si="3"/>
        <v>819</v>
      </c>
      <c r="K92" s="208">
        <v>1</v>
      </c>
      <c r="L92" s="2">
        <v>1703349992</v>
      </c>
      <c r="M92" s="2" t="s">
        <v>575</v>
      </c>
    </row>
    <row r="93" spans="1:13" x14ac:dyDescent="0.3">
      <c r="A93" s="159" t="s">
        <v>307</v>
      </c>
      <c r="B93" s="160" t="s">
        <v>300</v>
      </c>
      <c r="C93" s="161">
        <f>ROUND('Прайс гривня'!E34+'Прайс гривня'!E47*2,0)</f>
        <v>734</v>
      </c>
      <c r="D93" s="162">
        <f>ROUND('Прайс гривня'!F34+'Прайс гривня'!F47*2,0)</f>
        <v>660</v>
      </c>
      <c r="E93" s="163">
        <v>5</v>
      </c>
      <c r="F93" s="162">
        <f>ROUND('Прайс гривня'!H34+'Прайс гривня'!H47*2,0)</f>
        <v>623</v>
      </c>
      <c r="G93" s="163">
        <v>10</v>
      </c>
      <c r="H93" s="162">
        <f>ROUND('Прайс гривня'!J34+'Прайс гривня'!J47*2,0)</f>
        <v>574</v>
      </c>
      <c r="I93" s="168">
        <v>30</v>
      </c>
      <c r="J93" s="164">
        <f t="shared" si="3"/>
        <v>844</v>
      </c>
      <c r="K93" s="208">
        <v>1</v>
      </c>
      <c r="L93" s="2">
        <v>1703349993</v>
      </c>
      <c r="M93" s="2" t="s">
        <v>575</v>
      </c>
    </row>
    <row r="94" spans="1:13" x14ac:dyDescent="0.3">
      <c r="A94" s="142" t="str">
        <f>'Прайс гривня'!B35</f>
        <v>0046</v>
      </c>
      <c r="B94" s="18" t="str">
        <f>'Прайс гривня'!C35</f>
        <v>Механізм підйому матраца Eksan (без амортиз), пара, (Укр)</v>
      </c>
      <c r="C94" s="153">
        <f>'Прайс гривня'!E35</f>
        <v>446</v>
      </c>
      <c r="D94" s="146">
        <f>'Прайс гривня'!F35</f>
        <v>401</v>
      </c>
      <c r="E94" s="144">
        <v>5</v>
      </c>
      <c r="F94" s="146">
        <f>'Прайс гривня'!H35</f>
        <v>379</v>
      </c>
      <c r="G94" s="158">
        <v>10</v>
      </c>
      <c r="H94" s="146">
        <f>'Прайс гривня'!J35</f>
        <v>334</v>
      </c>
      <c r="I94" s="169">
        <v>30</v>
      </c>
      <c r="J94" s="152">
        <f t="shared" si="3"/>
        <v>513</v>
      </c>
      <c r="K94" s="42">
        <v>1</v>
      </c>
      <c r="L94" s="2">
        <v>43277820</v>
      </c>
      <c r="M94" s="2" t="s">
        <v>575</v>
      </c>
    </row>
    <row r="95" spans="1:13" x14ac:dyDescent="0.3">
      <c r="A95" s="159" t="s">
        <v>308</v>
      </c>
      <c r="B95" s="160" t="s">
        <v>316</v>
      </c>
      <c r="C95" s="161">
        <f>ROUND('Прайс гривня'!E35+'Прайс гривня'!E47*2,0)</f>
        <v>720</v>
      </c>
      <c r="D95" s="162">
        <f>ROUND('Прайс гривня'!F35+'Прайс гривня'!F47*2,0)</f>
        <v>647</v>
      </c>
      <c r="E95" s="163">
        <v>5</v>
      </c>
      <c r="F95" s="162">
        <f>ROUND('Прайс гривня'!H35+'Прайс гривня'!H47*2,0)</f>
        <v>611</v>
      </c>
      <c r="G95" s="163">
        <v>10</v>
      </c>
      <c r="H95" s="162">
        <f>ROUND('Прайс гривня'!J35+'Прайс гривня'!J47*2,0)</f>
        <v>540</v>
      </c>
      <c r="I95" s="168">
        <v>30</v>
      </c>
      <c r="J95" s="164">
        <f t="shared" si="3"/>
        <v>828</v>
      </c>
      <c r="K95" s="208">
        <v>1</v>
      </c>
      <c r="L95" s="2">
        <v>1185095275</v>
      </c>
      <c r="M95" s="2" t="s">
        <v>575</v>
      </c>
    </row>
    <row r="96" spans="1:13" x14ac:dyDescent="0.3">
      <c r="A96" s="159" t="s">
        <v>309</v>
      </c>
      <c r="B96" s="160" t="s">
        <v>317</v>
      </c>
      <c r="C96" s="161">
        <f>'Прайс гривня'!$E$9</f>
        <v>698</v>
      </c>
      <c r="D96" s="162">
        <f>'Прайс гривня'!$F$9</f>
        <v>627</v>
      </c>
      <c r="E96" s="163">
        <v>5</v>
      </c>
      <c r="F96" s="162">
        <f>'Прайс гривня'!$H$9</f>
        <v>593</v>
      </c>
      <c r="G96" s="163">
        <v>10</v>
      </c>
      <c r="H96" s="162">
        <f>'Прайс гривня'!$J$9</f>
        <v>523</v>
      </c>
      <c r="I96" s="168">
        <v>30</v>
      </c>
      <c r="J96" s="164">
        <f t="shared" si="3"/>
        <v>803</v>
      </c>
      <c r="K96" s="208">
        <v>1</v>
      </c>
      <c r="L96" s="2">
        <v>25233661</v>
      </c>
      <c r="M96" s="2" t="s">
        <v>575</v>
      </c>
    </row>
    <row r="97" spans="1:13" x14ac:dyDescent="0.3">
      <c r="A97" s="159" t="s">
        <v>310</v>
      </c>
      <c r="B97" s="160" t="s">
        <v>318</v>
      </c>
      <c r="C97" s="161">
        <f>'Прайс гривня'!$E$9</f>
        <v>698</v>
      </c>
      <c r="D97" s="162">
        <f>'Прайс гривня'!$F$9</f>
        <v>627</v>
      </c>
      <c r="E97" s="163">
        <v>5</v>
      </c>
      <c r="F97" s="162">
        <f>'Прайс гривня'!$H$9</f>
        <v>593</v>
      </c>
      <c r="G97" s="163">
        <v>10</v>
      </c>
      <c r="H97" s="162">
        <f>'Прайс гривня'!$J$9</f>
        <v>523</v>
      </c>
      <c r="I97" s="168">
        <v>30</v>
      </c>
      <c r="J97" s="164">
        <f t="shared" si="3"/>
        <v>803</v>
      </c>
      <c r="K97" s="208">
        <v>1</v>
      </c>
      <c r="L97" s="2">
        <v>1185095276</v>
      </c>
      <c r="M97" s="2" t="s">
        <v>575</v>
      </c>
    </row>
    <row r="98" spans="1:13" x14ac:dyDescent="0.3">
      <c r="A98" s="159" t="s">
        <v>311</v>
      </c>
      <c r="B98" s="160" t="s">
        <v>319</v>
      </c>
      <c r="C98" s="161">
        <f>'Прайс гривня'!$E$9</f>
        <v>698</v>
      </c>
      <c r="D98" s="162">
        <f>'Прайс гривня'!$F$9</f>
        <v>627</v>
      </c>
      <c r="E98" s="163">
        <v>5</v>
      </c>
      <c r="F98" s="162">
        <f>'Прайс гривня'!$H$9</f>
        <v>593</v>
      </c>
      <c r="G98" s="163">
        <v>10</v>
      </c>
      <c r="H98" s="162">
        <f>'Прайс гривня'!$J$9</f>
        <v>523</v>
      </c>
      <c r="I98" s="168">
        <v>30</v>
      </c>
      <c r="J98" s="164">
        <f t="shared" si="3"/>
        <v>803</v>
      </c>
      <c r="K98" s="208">
        <v>1</v>
      </c>
      <c r="L98" s="2">
        <v>1185095277</v>
      </c>
      <c r="M98" s="2" t="s">
        <v>575</v>
      </c>
    </row>
    <row r="99" spans="1:13" x14ac:dyDescent="0.3">
      <c r="A99" s="159" t="s">
        <v>312</v>
      </c>
      <c r="B99" s="160" t="s">
        <v>320</v>
      </c>
      <c r="C99" s="161">
        <f>'Прайс гривня'!$E$9</f>
        <v>698</v>
      </c>
      <c r="D99" s="162">
        <f>'Прайс гривня'!$F$9</f>
        <v>627</v>
      </c>
      <c r="E99" s="163">
        <v>5</v>
      </c>
      <c r="F99" s="162">
        <f>'Прайс гривня'!$H$9</f>
        <v>593</v>
      </c>
      <c r="G99" s="163">
        <v>10</v>
      </c>
      <c r="H99" s="162">
        <f>'Прайс гривня'!$J$9</f>
        <v>523</v>
      </c>
      <c r="I99" s="168">
        <v>30</v>
      </c>
      <c r="J99" s="164">
        <f t="shared" si="3"/>
        <v>803</v>
      </c>
      <c r="K99" s="208">
        <v>1</v>
      </c>
      <c r="L99" s="2">
        <v>1185095278</v>
      </c>
      <c r="M99" s="2" t="s">
        <v>575</v>
      </c>
    </row>
    <row r="100" spans="1:13" x14ac:dyDescent="0.3">
      <c r="A100" s="159" t="s">
        <v>313</v>
      </c>
      <c r="B100" s="160" t="s">
        <v>321</v>
      </c>
      <c r="C100" s="161">
        <f>'Прайс гривня'!$E$9</f>
        <v>698</v>
      </c>
      <c r="D100" s="162">
        <f>'Прайс гривня'!$F$9</f>
        <v>627</v>
      </c>
      <c r="E100" s="163">
        <v>5</v>
      </c>
      <c r="F100" s="162">
        <f>'Прайс гривня'!$H$9</f>
        <v>593</v>
      </c>
      <c r="G100" s="163">
        <v>10</v>
      </c>
      <c r="H100" s="162">
        <f>'Прайс гривня'!$J$9</f>
        <v>523</v>
      </c>
      <c r="I100" s="168">
        <v>30</v>
      </c>
      <c r="J100" s="164">
        <f t="shared" si="3"/>
        <v>803</v>
      </c>
      <c r="K100" s="208">
        <v>1</v>
      </c>
      <c r="L100" s="2">
        <v>1185095279</v>
      </c>
      <c r="M100" s="2" t="s">
        <v>575</v>
      </c>
    </row>
    <row r="101" spans="1:13" x14ac:dyDescent="0.3">
      <c r="A101" s="159" t="s">
        <v>314</v>
      </c>
      <c r="B101" s="160" t="s">
        <v>322</v>
      </c>
      <c r="C101" s="161">
        <f>ROUND('Прайс гривня'!E35+'Прайс гривня'!E47*2,0)</f>
        <v>720</v>
      </c>
      <c r="D101" s="162">
        <f>ROUND('Прайс гривня'!F35+'Прайс гривня'!F47*2,0)</f>
        <v>647</v>
      </c>
      <c r="E101" s="163">
        <v>5</v>
      </c>
      <c r="F101" s="162">
        <f>ROUND('Прайс гривня'!H35+'Прайс гривня'!H47*2,0)</f>
        <v>611</v>
      </c>
      <c r="G101" s="163">
        <v>10</v>
      </c>
      <c r="H101" s="162">
        <f>ROUND('Прайс гривня'!J35+'Прайс гривня'!J47*2,0)</f>
        <v>540</v>
      </c>
      <c r="I101" s="168">
        <v>30</v>
      </c>
      <c r="J101" s="164">
        <f t="shared" si="3"/>
        <v>828</v>
      </c>
      <c r="K101" s="208">
        <v>1</v>
      </c>
      <c r="L101" s="2">
        <v>1185095280</v>
      </c>
      <c r="M101" s="2" t="s">
        <v>575</v>
      </c>
    </row>
    <row r="102" spans="1:13" x14ac:dyDescent="0.3">
      <c r="A102" s="159" t="s">
        <v>315</v>
      </c>
      <c r="B102" s="160" t="s">
        <v>323</v>
      </c>
      <c r="C102" s="161">
        <f>ROUND('Прайс гривня'!E35+'Прайс гривня'!E47*2,0)</f>
        <v>720</v>
      </c>
      <c r="D102" s="162">
        <f>ROUND('Прайс гривня'!F35+'Прайс гривня'!F47*2,0)</f>
        <v>647</v>
      </c>
      <c r="E102" s="163">
        <v>5</v>
      </c>
      <c r="F102" s="162">
        <f>ROUND('Прайс гривня'!H35+'Прайс гривня'!H47*2,0)</f>
        <v>611</v>
      </c>
      <c r="G102" s="163">
        <v>10</v>
      </c>
      <c r="H102" s="162">
        <f>ROUND('Прайс гривня'!J35+'Прайс гривня'!J47*2,0)</f>
        <v>540</v>
      </c>
      <c r="I102" s="168">
        <v>30</v>
      </c>
      <c r="J102" s="164">
        <f t="shared" si="3"/>
        <v>828</v>
      </c>
      <c r="K102" s="208">
        <v>1</v>
      </c>
      <c r="L102" s="2">
        <v>2571006187</v>
      </c>
      <c r="M102" s="2" t="s">
        <v>575</v>
      </c>
    </row>
    <row r="103" spans="1:13" x14ac:dyDescent="0.3">
      <c r="A103" s="142" t="str">
        <f>'Прайс гривня'!B36</f>
        <v>00461</v>
      </c>
      <c r="B103" s="18" t="str">
        <f>'Прайс гривня'!C36</f>
        <v>Механізм підйому матраца Gasan чорний (без амортиз), пара, (Турц)</v>
      </c>
      <c r="C103" s="153">
        <f>'Прайс гривня'!E36</f>
        <v>386</v>
      </c>
      <c r="D103" s="146">
        <f>'Прайс гривня'!F36</f>
        <v>348</v>
      </c>
      <c r="E103" s="144">
        <v>5</v>
      </c>
      <c r="F103" s="146">
        <f>'Прайс гривня'!H36</f>
        <v>328</v>
      </c>
      <c r="G103" s="158">
        <v>10</v>
      </c>
      <c r="H103" s="146">
        <f>'Прайс гривня'!J36</f>
        <v>290</v>
      </c>
      <c r="I103" s="169">
        <v>30</v>
      </c>
      <c r="J103" s="152">
        <f t="shared" si="3"/>
        <v>444</v>
      </c>
      <c r="K103" s="42">
        <v>1</v>
      </c>
      <c r="L103" s="214"/>
      <c r="M103" s="238" t="s">
        <v>575</v>
      </c>
    </row>
    <row r="104" spans="1:13" x14ac:dyDescent="0.3">
      <c r="A104" s="159" t="s">
        <v>324</v>
      </c>
      <c r="B104" s="160" t="s">
        <v>330</v>
      </c>
      <c r="C104" s="161">
        <f>ROUND('Прайс гривня'!E36+'Прайс гривня'!E47*2,0)</f>
        <v>660</v>
      </c>
      <c r="D104" s="162">
        <f>ROUND('Прайс гривня'!F36+'Прайс гривня'!F47*2,0)</f>
        <v>594</v>
      </c>
      <c r="E104" s="163">
        <v>5</v>
      </c>
      <c r="F104" s="162">
        <f>ROUND('Прайс гривня'!H36+'Прайс гривня'!H47*2,0)</f>
        <v>560</v>
      </c>
      <c r="G104" s="163">
        <v>10</v>
      </c>
      <c r="H104" s="162">
        <f>ROUND('Прайс гривня'!J36+'Прайс гривня'!J47*2,0)</f>
        <v>496</v>
      </c>
      <c r="I104" s="168">
        <v>30</v>
      </c>
      <c r="J104" s="164">
        <f t="shared" si="3"/>
        <v>759</v>
      </c>
      <c r="K104" s="208">
        <v>1</v>
      </c>
      <c r="L104" s="214"/>
      <c r="M104" s="2" t="s">
        <v>575</v>
      </c>
    </row>
    <row r="105" spans="1:13" x14ac:dyDescent="0.3">
      <c r="A105" s="159" t="s">
        <v>325</v>
      </c>
      <c r="B105" s="160" t="s">
        <v>331</v>
      </c>
      <c r="C105" s="161">
        <f>'Прайс гривня'!$E$10</f>
        <v>638</v>
      </c>
      <c r="D105" s="162">
        <f>'Прайс гривня'!$F$10</f>
        <v>574</v>
      </c>
      <c r="E105" s="163">
        <v>5</v>
      </c>
      <c r="F105" s="162">
        <f>'Прайс гривня'!$H$10</f>
        <v>542</v>
      </c>
      <c r="G105" s="163">
        <v>10</v>
      </c>
      <c r="H105" s="162">
        <f>'Прайс гривня'!$J$10</f>
        <v>479</v>
      </c>
      <c r="I105" s="168">
        <v>30</v>
      </c>
      <c r="J105" s="164">
        <f t="shared" si="3"/>
        <v>734</v>
      </c>
      <c r="K105" s="208">
        <v>1</v>
      </c>
      <c r="L105" s="214"/>
      <c r="M105" s="2" t="s">
        <v>575</v>
      </c>
    </row>
    <row r="106" spans="1:13" x14ac:dyDescent="0.3">
      <c r="A106" s="159" t="s">
        <v>326</v>
      </c>
      <c r="B106" s="160" t="s">
        <v>332</v>
      </c>
      <c r="C106" s="161">
        <f>'Прайс гривня'!$E$10</f>
        <v>638</v>
      </c>
      <c r="D106" s="162">
        <f>'Прайс гривня'!$F$10</f>
        <v>574</v>
      </c>
      <c r="E106" s="163">
        <v>5</v>
      </c>
      <c r="F106" s="162">
        <f>'Прайс гривня'!$H$10</f>
        <v>542</v>
      </c>
      <c r="G106" s="163">
        <v>10</v>
      </c>
      <c r="H106" s="162">
        <f>'Прайс гривня'!$J$10</f>
        <v>479</v>
      </c>
      <c r="I106" s="168">
        <v>30</v>
      </c>
      <c r="J106" s="164">
        <f t="shared" si="3"/>
        <v>734</v>
      </c>
      <c r="K106" s="208">
        <v>1</v>
      </c>
      <c r="L106" s="214"/>
      <c r="M106" s="2" t="s">
        <v>575</v>
      </c>
    </row>
    <row r="107" spans="1:13" x14ac:dyDescent="0.3">
      <c r="A107" s="159" t="s">
        <v>327</v>
      </c>
      <c r="B107" s="160" t="s">
        <v>333</v>
      </c>
      <c r="C107" s="161">
        <f>'Прайс гривня'!$E$10</f>
        <v>638</v>
      </c>
      <c r="D107" s="162">
        <f>'Прайс гривня'!$F$10</f>
        <v>574</v>
      </c>
      <c r="E107" s="163">
        <v>5</v>
      </c>
      <c r="F107" s="162">
        <f>'Прайс гривня'!$H$10</f>
        <v>542</v>
      </c>
      <c r="G107" s="163">
        <v>10</v>
      </c>
      <c r="H107" s="162">
        <f>'Прайс гривня'!$J$10</f>
        <v>479</v>
      </c>
      <c r="I107" s="168">
        <v>30</v>
      </c>
      <c r="J107" s="164">
        <f t="shared" si="3"/>
        <v>734</v>
      </c>
      <c r="K107" s="208">
        <v>1</v>
      </c>
      <c r="L107" s="214"/>
      <c r="M107" s="2" t="s">
        <v>575</v>
      </c>
    </row>
    <row r="108" spans="1:13" x14ac:dyDescent="0.3">
      <c r="A108" s="159" t="s">
        <v>328</v>
      </c>
      <c r="B108" s="160" t="s">
        <v>334</v>
      </c>
      <c r="C108" s="161">
        <f>'Прайс гривня'!$E$10</f>
        <v>638</v>
      </c>
      <c r="D108" s="162">
        <f>'Прайс гривня'!$F$10</f>
        <v>574</v>
      </c>
      <c r="E108" s="163">
        <v>5</v>
      </c>
      <c r="F108" s="162">
        <f>'Прайс гривня'!$H$10</f>
        <v>542</v>
      </c>
      <c r="G108" s="163">
        <v>10</v>
      </c>
      <c r="H108" s="162">
        <f>'Прайс гривня'!$J$10</f>
        <v>479</v>
      </c>
      <c r="I108" s="168">
        <v>30</v>
      </c>
      <c r="J108" s="164">
        <f t="shared" si="3"/>
        <v>734</v>
      </c>
      <c r="K108" s="208">
        <v>1</v>
      </c>
      <c r="L108" s="214"/>
      <c r="M108" s="2" t="s">
        <v>575</v>
      </c>
    </row>
    <row r="109" spans="1:13" x14ac:dyDescent="0.3">
      <c r="A109" s="159" t="s">
        <v>329</v>
      </c>
      <c r="B109" s="160" t="s">
        <v>335</v>
      </c>
      <c r="C109" s="161">
        <f>'Прайс гривня'!$E$10</f>
        <v>638</v>
      </c>
      <c r="D109" s="162">
        <f>'Прайс гривня'!$F$10</f>
        <v>574</v>
      </c>
      <c r="E109" s="163">
        <v>5</v>
      </c>
      <c r="F109" s="162">
        <f>'Прайс гривня'!$H$10</f>
        <v>542</v>
      </c>
      <c r="G109" s="163">
        <v>10</v>
      </c>
      <c r="H109" s="162">
        <f>'Прайс гривня'!$J$10</f>
        <v>479</v>
      </c>
      <c r="I109" s="168">
        <v>30</v>
      </c>
      <c r="J109" s="164">
        <f t="shared" si="3"/>
        <v>734</v>
      </c>
      <c r="K109" s="208">
        <v>1</v>
      </c>
      <c r="L109" s="214"/>
      <c r="M109" s="2" t="s">
        <v>575</v>
      </c>
    </row>
    <row r="110" spans="1:13" x14ac:dyDescent="0.3">
      <c r="A110" s="159" t="s">
        <v>537</v>
      </c>
      <c r="B110" s="160" t="s">
        <v>336</v>
      </c>
      <c r="C110" s="161">
        <f>ROUND('Прайс гривня'!E36+'Прайс гривня'!E47*2,0)</f>
        <v>660</v>
      </c>
      <c r="D110" s="162">
        <f>ROUND('Прайс гривня'!F36+'Прайс гривня'!F47*2,0)</f>
        <v>594</v>
      </c>
      <c r="E110" s="163">
        <v>5</v>
      </c>
      <c r="F110" s="162">
        <f>ROUND('Прайс гривня'!H36+'Прайс гривня'!H47*2,0)</f>
        <v>560</v>
      </c>
      <c r="G110" s="163">
        <v>10</v>
      </c>
      <c r="H110" s="162">
        <f>ROUND('Прайс гривня'!J36+'Прайс гривня'!J47*2,0)</f>
        <v>496</v>
      </c>
      <c r="I110" s="168">
        <v>30</v>
      </c>
      <c r="J110" s="164">
        <f t="shared" si="3"/>
        <v>759</v>
      </c>
      <c r="K110" s="208">
        <v>1</v>
      </c>
      <c r="L110" s="214"/>
      <c r="M110" s="2" t="s">
        <v>575</v>
      </c>
    </row>
    <row r="111" spans="1:13" x14ac:dyDescent="0.3">
      <c r="A111" s="159" t="s">
        <v>538</v>
      </c>
      <c r="B111" s="160" t="s">
        <v>337</v>
      </c>
      <c r="C111" s="161">
        <f>ROUND('Прайс гривня'!E36+'Прайс гривня'!E47*2,0)</f>
        <v>660</v>
      </c>
      <c r="D111" s="162">
        <f>ROUND('Прайс гривня'!F36+'Прайс гривня'!F47*2,0)</f>
        <v>594</v>
      </c>
      <c r="E111" s="163">
        <v>5</v>
      </c>
      <c r="F111" s="162">
        <f>ROUND('Прайс гривня'!H36+'Прайс гривня'!H47*2,0)</f>
        <v>560</v>
      </c>
      <c r="G111" s="163">
        <v>10</v>
      </c>
      <c r="H111" s="162">
        <f>ROUND('Прайс гривня'!J36+'Прайс гривня'!J47*2,0)</f>
        <v>496</v>
      </c>
      <c r="I111" s="168">
        <v>30</v>
      </c>
      <c r="J111" s="164">
        <f t="shared" si="3"/>
        <v>759</v>
      </c>
      <c r="K111" s="208">
        <v>1</v>
      </c>
      <c r="L111" s="214"/>
      <c r="M111" s="2" t="s">
        <v>575</v>
      </c>
    </row>
    <row r="112" spans="1:13" x14ac:dyDescent="0.3">
      <c r="A112" s="142" t="str">
        <f>'Прайс гривня'!B37</f>
        <v>00462</v>
      </c>
      <c r="B112" s="18" t="str">
        <f>'Прайс гривня'!C37</f>
        <v>Механізм підйому матраца Gasan білий (без амортиз), пара, (Турц)</v>
      </c>
      <c r="C112" s="153">
        <f>'Прайс гривня'!E37</f>
        <v>386</v>
      </c>
      <c r="D112" s="146">
        <f>'Прайс гривня'!F37</f>
        <v>348</v>
      </c>
      <c r="E112" s="144">
        <v>5</v>
      </c>
      <c r="F112" s="146">
        <f>'Прайс гривня'!H37</f>
        <v>328</v>
      </c>
      <c r="G112" s="158">
        <v>10</v>
      </c>
      <c r="H112" s="146">
        <f>'Прайс гривня'!J37</f>
        <v>290</v>
      </c>
      <c r="I112" s="169">
        <v>30</v>
      </c>
      <c r="J112" s="152">
        <f t="shared" si="3"/>
        <v>444</v>
      </c>
      <c r="K112" s="42">
        <v>1</v>
      </c>
      <c r="L112" s="2">
        <v>2634502958</v>
      </c>
      <c r="M112" s="2" t="s">
        <v>575</v>
      </c>
    </row>
    <row r="113" spans="1:13" x14ac:dyDescent="0.3">
      <c r="A113" s="159" t="s">
        <v>338</v>
      </c>
      <c r="B113" s="160" t="s">
        <v>346</v>
      </c>
      <c r="C113" s="161">
        <f>ROUND('Прайс гривня'!E37+'Прайс гривня'!E47*2,0)</f>
        <v>660</v>
      </c>
      <c r="D113" s="162">
        <f>ROUND('Прайс гривня'!F37+'Прайс гривня'!F47*2,0)</f>
        <v>594</v>
      </c>
      <c r="E113" s="163">
        <v>5</v>
      </c>
      <c r="F113" s="162">
        <f>ROUND('Прайс гривня'!H37+'Прайс гривня'!H47*2,0)</f>
        <v>560</v>
      </c>
      <c r="G113" s="163">
        <v>10</v>
      </c>
      <c r="H113" s="162">
        <f>ROUND('Прайс гривня'!J37+'Прайс гривня'!J47*2,0)</f>
        <v>496</v>
      </c>
      <c r="I113" s="168">
        <v>30</v>
      </c>
      <c r="J113" s="164">
        <f t="shared" si="3"/>
        <v>759</v>
      </c>
      <c r="K113" s="208">
        <v>1</v>
      </c>
      <c r="L113" s="2">
        <v>2632552233</v>
      </c>
      <c r="M113" s="2" t="s">
        <v>575</v>
      </c>
    </row>
    <row r="114" spans="1:13" x14ac:dyDescent="0.3">
      <c r="A114" s="159" t="s">
        <v>339</v>
      </c>
      <c r="B114" s="160" t="s">
        <v>347</v>
      </c>
      <c r="C114" s="161">
        <f>'Прайс гривня'!$E$11</f>
        <v>638</v>
      </c>
      <c r="D114" s="162">
        <f>'Прайс гривня'!$F$11</f>
        <v>574</v>
      </c>
      <c r="E114" s="163">
        <v>5</v>
      </c>
      <c r="F114" s="162">
        <f>'Прайс гривня'!$H$11</f>
        <v>542</v>
      </c>
      <c r="G114" s="163">
        <v>10</v>
      </c>
      <c r="H114" s="162">
        <f>'Прайс гривня'!$J$11</f>
        <v>479</v>
      </c>
      <c r="I114" s="168">
        <v>30</v>
      </c>
      <c r="J114" s="164">
        <f t="shared" si="3"/>
        <v>734</v>
      </c>
      <c r="K114" s="208">
        <v>1</v>
      </c>
      <c r="L114" s="2">
        <v>2632552230</v>
      </c>
      <c r="M114" s="2" t="s">
        <v>575</v>
      </c>
    </row>
    <row r="115" spans="1:13" x14ac:dyDescent="0.3">
      <c r="A115" s="159" t="s">
        <v>340</v>
      </c>
      <c r="B115" s="160" t="s">
        <v>348</v>
      </c>
      <c r="C115" s="161">
        <f>'Прайс гривня'!$E$11</f>
        <v>638</v>
      </c>
      <c r="D115" s="162">
        <f>'Прайс гривня'!$F$11</f>
        <v>574</v>
      </c>
      <c r="E115" s="163">
        <v>5</v>
      </c>
      <c r="F115" s="162">
        <f>'Прайс гривня'!$H$11</f>
        <v>542</v>
      </c>
      <c r="G115" s="163">
        <v>10</v>
      </c>
      <c r="H115" s="162">
        <f>'Прайс гривня'!$J$11</f>
        <v>479</v>
      </c>
      <c r="I115" s="168">
        <v>30</v>
      </c>
      <c r="J115" s="164">
        <f t="shared" si="3"/>
        <v>734</v>
      </c>
      <c r="K115" s="208">
        <v>1</v>
      </c>
      <c r="L115" s="2">
        <v>2632552234</v>
      </c>
      <c r="M115" s="2" t="s">
        <v>575</v>
      </c>
    </row>
    <row r="116" spans="1:13" x14ac:dyDescent="0.3">
      <c r="A116" s="159" t="s">
        <v>341</v>
      </c>
      <c r="B116" s="160" t="s">
        <v>349</v>
      </c>
      <c r="C116" s="161">
        <f>'Прайс гривня'!$E$11</f>
        <v>638</v>
      </c>
      <c r="D116" s="162">
        <f>'Прайс гривня'!$F$11</f>
        <v>574</v>
      </c>
      <c r="E116" s="163">
        <v>5</v>
      </c>
      <c r="F116" s="162">
        <f>'Прайс гривня'!$H$11</f>
        <v>542</v>
      </c>
      <c r="G116" s="163">
        <v>10</v>
      </c>
      <c r="H116" s="162">
        <f>'Прайс гривня'!$J$11</f>
        <v>479</v>
      </c>
      <c r="I116" s="168">
        <v>30</v>
      </c>
      <c r="J116" s="164">
        <f t="shared" si="3"/>
        <v>734</v>
      </c>
      <c r="K116" s="208">
        <v>1</v>
      </c>
      <c r="L116" s="2">
        <v>2632552235</v>
      </c>
      <c r="M116" s="2" t="s">
        <v>575</v>
      </c>
    </row>
    <row r="117" spans="1:13" x14ac:dyDescent="0.3">
      <c r="A117" s="159" t="s">
        <v>342</v>
      </c>
      <c r="B117" s="160" t="s">
        <v>350</v>
      </c>
      <c r="C117" s="161">
        <f>'Прайс гривня'!$E$11</f>
        <v>638</v>
      </c>
      <c r="D117" s="162">
        <f>'Прайс гривня'!$F$11</f>
        <v>574</v>
      </c>
      <c r="E117" s="163">
        <v>5</v>
      </c>
      <c r="F117" s="162">
        <f>'Прайс гривня'!$H$11</f>
        <v>542</v>
      </c>
      <c r="G117" s="163">
        <v>10</v>
      </c>
      <c r="H117" s="162">
        <f>'Прайс гривня'!$J$11</f>
        <v>479</v>
      </c>
      <c r="I117" s="168">
        <v>30</v>
      </c>
      <c r="J117" s="164">
        <f t="shared" si="3"/>
        <v>734</v>
      </c>
      <c r="K117" s="208">
        <v>1</v>
      </c>
      <c r="L117" s="2">
        <v>2632552262</v>
      </c>
      <c r="M117" s="2" t="s">
        <v>575</v>
      </c>
    </row>
    <row r="118" spans="1:13" x14ac:dyDescent="0.3">
      <c r="A118" s="159" t="s">
        <v>343</v>
      </c>
      <c r="B118" s="160" t="s">
        <v>351</v>
      </c>
      <c r="C118" s="161">
        <f>'Прайс гривня'!$E$11</f>
        <v>638</v>
      </c>
      <c r="D118" s="162">
        <f>'Прайс гривня'!$F$11</f>
        <v>574</v>
      </c>
      <c r="E118" s="163">
        <v>5</v>
      </c>
      <c r="F118" s="162">
        <f>'Прайс гривня'!$H$11</f>
        <v>542</v>
      </c>
      <c r="G118" s="163">
        <v>10</v>
      </c>
      <c r="H118" s="162">
        <f>'Прайс гривня'!$J$11</f>
        <v>479</v>
      </c>
      <c r="I118" s="168">
        <v>30</v>
      </c>
      <c r="J118" s="164">
        <f t="shared" si="3"/>
        <v>734</v>
      </c>
      <c r="K118" s="208">
        <v>1</v>
      </c>
      <c r="L118" s="2">
        <v>2632552263</v>
      </c>
      <c r="M118" s="2" t="s">
        <v>575</v>
      </c>
    </row>
    <row r="119" spans="1:13" x14ac:dyDescent="0.3">
      <c r="A119" s="159" t="s">
        <v>344</v>
      </c>
      <c r="B119" s="160" t="s">
        <v>352</v>
      </c>
      <c r="C119" s="161">
        <f>ROUND('Прайс гривня'!E37+'Прайс гривня'!E47*2,0)</f>
        <v>660</v>
      </c>
      <c r="D119" s="162">
        <f>ROUND('Прайс гривня'!F37+'Прайс гривня'!F47*2,0)</f>
        <v>594</v>
      </c>
      <c r="E119" s="163">
        <v>5</v>
      </c>
      <c r="F119" s="162">
        <f>ROUND('Прайс гривня'!H37+'Прайс гривня'!H47*2,0)</f>
        <v>560</v>
      </c>
      <c r="G119" s="163">
        <v>10</v>
      </c>
      <c r="H119" s="162">
        <f>ROUND('Прайс гривня'!J37+'Прайс гривня'!J47*2,0)</f>
        <v>496</v>
      </c>
      <c r="I119" s="168">
        <v>30</v>
      </c>
      <c r="J119" s="164">
        <f t="shared" si="3"/>
        <v>759</v>
      </c>
      <c r="K119" s="208">
        <v>1</v>
      </c>
      <c r="L119" s="2">
        <v>2632552264</v>
      </c>
      <c r="M119" s="2" t="s">
        <v>575</v>
      </c>
    </row>
    <row r="120" spans="1:13" x14ac:dyDescent="0.3">
      <c r="A120" s="159" t="s">
        <v>345</v>
      </c>
      <c r="B120" s="160" t="s">
        <v>353</v>
      </c>
      <c r="C120" s="161">
        <f>ROUND('Прайс гривня'!E37+'Прайс гривня'!E47*2,0)</f>
        <v>660</v>
      </c>
      <c r="D120" s="162">
        <f>ROUND('Прайс гривня'!F37+'Прайс гривня'!F47*2,0)</f>
        <v>594</v>
      </c>
      <c r="E120" s="163">
        <v>5</v>
      </c>
      <c r="F120" s="162">
        <f>ROUND('Прайс гривня'!H37+'Прайс гривня'!H47*2,0)</f>
        <v>560</v>
      </c>
      <c r="G120" s="163">
        <v>10</v>
      </c>
      <c r="H120" s="162">
        <f>ROUND('Прайс гривня'!J37+'Прайс гривня'!J47*2,0)</f>
        <v>496</v>
      </c>
      <c r="I120" s="168">
        <v>30</v>
      </c>
      <c r="J120" s="164">
        <f t="shared" si="3"/>
        <v>759</v>
      </c>
      <c r="K120" s="208">
        <v>1</v>
      </c>
      <c r="L120" s="2">
        <v>2632552265</v>
      </c>
      <c r="M120" s="2" t="s">
        <v>575</v>
      </c>
    </row>
    <row r="121" spans="1:13" x14ac:dyDescent="0.3">
      <c r="A121" s="142" t="str">
        <f>'Прайс гривня'!B38</f>
        <v>0045</v>
      </c>
      <c r="B121" s="18" t="str">
        <f>'Прайс гривня'!C38</f>
        <v>Механізм підйому матраца М45 чорний (без амортизаторів)</v>
      </c>
      <c r="C121" s="153">
        <f>'Прайс гривня'!E38</f>
        <v>413</v>
      </c>
      <c r="D121" s="146">
        <f>'Прайс гривня'!F38</f>
        <v>372</v>
      </c>
      <c r="E121" s="144">
        <v>5</v>
      </c>
      <c r="F121" s="146">
        <f>'Прайс гривня'!H38</f>
        <v>351</v>
      </c>
      <c r="G121" s="158">
        <v>10</v>
      </c>
      <c r="H121" s="146">
        <f>'Прайс гривня'!J38</f>
        <v>310</v>
      </c>
      <c r="I121" s="169">
        <v>30</v>
      </c>
      <c r="J121" s="152">
        <f t="shared" si="3"/>
        <v>475</v>
      </c>
      <c r="K121" s="42">
        <v>1</v>
      </c>
      <c r="L121" s="2">
        <v>1591580719</v>
      </c>
      <c r="M121" s="2" t="s">
        <v>575</v>
      </c>
    </row>
    <row r="122" spans="1:13" x14ac:dyDescent="0.3">
      <c r="A122" s="159" t="s">
        <v>354</v>
      </c>
      <c r="B122" s="160" t="s">
        <v>363</v>
      </c>
      <c r="C122" s="161">
        <f>ROUND('Прайс гривня'!E38+'Прайс гривня'!E47*2,0)</f>
        <v>687</v>
      </c>
      <c r="D122" s="162">
        <f>ROUND('Прайс гривня'!F38+'Прайс гривня'!F47*2,0)</f>
        <v>618</v>
      </c>
      <c r="E122" s="163">
        <v>5</v>
      </c>
      <c r="F122" s="162">
        <f>ROUND('Прайс гривня'!H38+'Прайс гривня'!H47*2,0)</f>
        <v>583</v>
      </c>
      <c r="G122" s="163">
        <v>10</v>
      </c>
      <c r="H122" s="162">
        <f>ROUND('Прайс гривня'!J38+'Прайс гривня'!J47*2,0)</f>
        <v>516</v>
      </c>
      <c r="I122" s="168">
        <v>30</v>
      </c>
      <c r="J122" s="164">
        <f t="shared" si="3"/>
        <v>790</v>
      </c>
      <c r="K122" s="208">
        <v>1</v>
      </c>
      <c r="L122" s="2">
        <v>1218401082</v>
      </c>
      <c r="M122" s="2" t="s">
        <v>575</v>
      </c>
    </row>
    <row r="123" spans="1:13" x14ac:dyDescent="0.3">
      <c r="A123" s="159" t="s">
        <v>355</v>
      </c>
      <c r="B123" s="160" t="s">
        <v>364</v>
      </c>
      <c r="C123" s="161">
        <f>'Прайс гривня'!$E$12</f>
        <v>665</v>
      </c>
      <c r="D123" s="162">
        <f>'Прайс гривня'!$F$12</f>
        <v>598</v>
      </c>
      <c r="E123" s="163">
        <v>5</v>
      </c>
      <c r="F123" s="162">
        <f>'Прайс гривня'!$H$12</f>
        <v>565</v>
      </c>
      <c r="G123" s="163">
        <v>10</v>
      </c>
      <c r="H123" s="162">
        <f>'Прайс гривня'!$J$12</f>
        <v>499</v>
      </c>
      <c r="I123" s="168">
        <v>30</v>
      </c>
      <c r="J123" s="164">
        <f t="shared" si="3"/>
        <v>765</v>
      </c>
      <c r="K123" s="208">
        <v>1</v>
      </c>
      <c r="L123" s="2">
        <v>1218371388</v>
      </c>
      <c r="M123" s="2" t="s">
        <v>575</v>
      </c>
    </row>
    <row r="124" spans="1:13" x14ac:dyDescent="0.3">
      <c r="A124" s="159" t="s">
        <v>356</v>
      </c>
      <c r="B124" s="160" t="s">
        <v>365</v>
      </c>
      <c r="C124" s="161">
        <f>'Прайс гривня'!$E$12</f>
        <v>665</v>
      </c>
      <c r="D124" s="162">
        <f>'Прайс гривня'!$F$12</f>
        <v>598</v>
      </c>
      <c r="E124" s="163">
        <v>5</v>
      </c>
      <c r="F124" s="162">
        <f>'Прайс гривня'!$H$12</f>
        <v>565</v>
      </c>
      <c r="G124" s="163">
        <v>10</v>
      </c>
      <c r="H124" s="162">
        <f>'Прайс гривня'!$J$12</f>
        <v>499</v>
      </c>
      <c r="I124" s="168">
        <v>30</v>
      </c>
      <c r="J124" s="164">
        <f t="shared" si="3"/>
        <v>765</v>
      </c>
      <c r="K124" s="208">
        <v>1</v>
      </c>
      <c r="L124" s="2">
        <v>1218401083</v>
      </c>
      <c r="M124" s="2" t="s">
        <v>575</v>
      </c>
    </row>
    <row r="125" spans="1:13" x14ac:dyDescent="0.3">
      <c r="A125" s="159" t="s">
        <v>357</v>
      </c>
      <c r="B125" s="160" t="s">
        <v>366</v>
      </c>
      <c r="C125" s="161">
        <f>'Прайс гривня'!$E$12</f>
        <v>665</v>
      </c>
      <c r="D125" s="162">
        <f>'Прайс гривня'!$F$12</f>
        <v>598</v>
      </c>
      <c r="E125" s="163">
        <v>5</v>
      </c>
      <c r="F125" s="162">
        <f>'Прайс гривня'!$H$12</f>
        <v>565</v>
      </c>
      <c r="G125" s="163">
        <v>10</v>
      </c>
      <c r="H125" s="162">
        <f>'Прайс гривня'!$J$12</f>
        <v>499</v>
      </c>
      <c r="I125" s="168">
        <v>30</v>
      </c>
      <c r="J125" s="164">
        <f t="shared" si="3"/>
        <v>765</v>
      </c>
      <c r="K125" s="208">
        <v>1</v>
      </c>
      <c r="L125" s="2">
        <v>1218401084</v>
      </c>
      <c r="M125" s="2" t="s">
        <v>575</v>
      </c>
    </row>
    <row r="126" spans="1:13" x14ac:dyDescent="0.3">
      <c r="A126" s="159" t="s">
        <v>358</v>
      </c>
      <c r="B126" s="160" t="s">
        <v>367</v>
      </c>
      <c r="C126" s="161">
        <f>'Прайс гривня'!$E$12</f>
        <v>665</v>
      </c>
      <c r="D126" s="162">
        <f>'Прайс гривня'!$F$12</f>
        <v>598</v>
      </c>
      <c r="E126" s="163">
        <v>5</v>
      </c>
      <c r="F126" s="162">
        <f>'Прайс гривня'!$H$12</f>
        <v>565</v>
      </c>
      <c r="G126" s="163">
        <v>10</v>
      </c>
      <c r="H126" s="162">
        <f>'Прайс гривня'!$J$12</f>
        <v>499</v>
      </c>
      <c r="I126" s="168">
        <v>30</v>
      </c>
      <c r="J126" s="164">
        <f t="shared" si="3"/>
        <v>765</v>
      </c>
      <c r="K126" s="208">
        <v>1</v>
      </c>
      <c r="L126" s="2">
        <v>1218401085</v>
      </c>
      <c r="M126" s="2" t="s">
        <v>575</v>
      </c>
    </row>
    <row r="127" spans="1:13" x14ac:dyDescent="0.3">
      <c r="A127" s="159" t="s">
        <v>359</v>
      </c>
      <c r="B127" s="160" t="s">
        <v>368</v>
      </c>
      <c r="C127" s="161">
        <f>'Прайс гривня'!$E$12</f>
        <v>665</v>
      </c>
      <c r="D127" s="162">
        <f>'Прайс гривня'!$F$12</f>
        <v>598</v>
      </c>
      <c r="E127" s="163">
        <v>5</v>
      </c>
      <c r="F127" s="162">
        <f>'Прайс гривня'!$H$12</f>
        <v>565</v>
      </c>
      <c r="G127" s="163">
        <v>10</v>
      </c>
      <c r="H127" s="162">
        <f>'Прайс гривня'!$J$12</f>
        <v>499</v>
      </c>
      <c r="I127" s="168">
        <v>30</v>
      </c>
      <c r="J127" s="164">
        <f t="shared" si="3"/>
        <v>765</v>
      </c>
      <c r="K127" s="208">
        <v>1</v>
      </c>
      <c r="L127" s="2">
        <v>1218401086</v>
      </c>
      <c r="M127" s="2" t="s">
        <v>575</v>
      </c>
    </row>
    <row r="128" spans="1:13" x14ac:dyDescent="0.3">
      <c r="A128" s="159" t="s">
        <v>360</v>
      </c>
      <c r="B128" s="160" t="s">
        <v>369</v>
      </c>
      <c r="C128" s="161">
        <f>ROUND('Прайс гривня'!E38+'Прайс гривня'!E47*2,0)</f>
        <v>687</v>
      </c>
      <c r="D128" s="162">
        <f>ROUND('Прайс гривня'!F38+'Прайс гривня'!F47*2,0)</f>
        <v>618</v>
      </c>
      <c r="E128" s="163">
        <v>5</v>
      </c>
      <c r="F128" s="162">
        <f>ROUND('Прайс гривня'!H38+'Прайс гривня'!H47*2,0)</f>
        <v>583</v>
      </c>
      <c r="G128" s="163">
        <v>10</v>
      </c>
      <c r="H128" s="162">
        <f>ROUND('Прайс гривня'!J38+'Прайс гривня'!J47*2,0)</f>
        <v>516</v>
      </c>
      <c r="I128" s="168">
        <v>30</v>
      </c>
      <c r="J128" s="164">
        <f t="shared" si="3"/>
        <v>790</v>
      </c>
      <c r="K128" s="208">
        <v>1</v>
      </c>
      <c r="L128" s="2">
        <v>1218401087</v>
      </c>
      <c r="M128" s="2" t="s">
        <v>575</v>
      </c>
    </row>
    <row r="129" spans="1:13" x14ac:dyDescent="0.3">
      <c r="A129" s="159" t="s">
        <v>361</v>
      </c>
      <c r="B129" s="160" t="s">
        <v>370</v>
      </c>
      <c r="C129" s="161">
        <f>ROUND('Прайс гривня'!E38+'Прайс гривня'!E47*2,0)</f>
        <v>687</v>
      </c>
      <c r="D129" s="162">
        <f>ROUND('Прайс гривня'!F38+'Прайс гривня'!F47*2,0)</f>
        <v>618</v>
      </c>
      <c r="E129" s="163">
        <v>5</v>
      </c>
      <c r="F129" s="162">
        <f>ROUND('Прайс гривня'!H38+'Прайс гривня'!H47*2,0)</f>
        <v>583</v>
      </c>
      <c r="G129" s="163">
        <v>10</v>
      </c>
      <c r="H129" s="162">
        <f>ROUND('Прайс гривня'!J38+'Прайс гривня'!J47*2,0)</f>
        <v>516</v>
      </c>
      <c r="I129" s="168">
        <v>30</v>
      </c>
      <c r="J129" s="164">
        <f t="shared" si="3"/>
        <v>790</v>
      </c>
      <c r="K129" s="208">
        <v>1</v>
      </c>
      <c r="L129" s="2">
        <v>2565431743</v>
      </c>
      <c r="M129" s="2" t="s">
        <v>575</v>
      </c>
    </row>
    <row r="130" spans="1:13" x14ac:dyDescent="0.3">
      <c r="A130" s="142" t="str">
        <f>'Прайс гривня'!B39</f>
        <v>00452</v>
      </c>
      <c r="B130" s="18" t="str">
        <f>'Прайс гривня'!C39</f>
        <v>Механізм підйому матраца М45 Титан (без амортизаторів)</v>
      </c>
      <c r="C130" s="153">
        <f>'Прайс гривня'!E39</f>
        <v>413</v>
      </c>
      <c r="D130" s="146">
        <f>'Прайс гривня'!F39</f>
        <v>372</v>
      </c>
      <c r="E130" s="144">
        <v>5</v>
      </c>
      <c r="F130" s="146">
        <f>'Прайс гривня'!H39</f>
        <v>351</v>
      </c>
      <c r="G130" s="158">
        <v>10</v>
      </c>
      <c r="H130" s="146">
        <f>'Прайс гривня'!J39</f>
        <v>310</v>
      </c>
      <c r="I130" s="169">
        <v>30</v>
      </c>
      <c r="J130" s="152">
        <f t="shared" si="3"/>
        <v>475</v>
      </c>
      <c r="K130" s="42">
        <v>1</v>
      </c>
      <c r="L130" s="2">
        <v>1795512864</v>
      </c>
      <c r="M130" s="2" t="s">
        <v>575</v>
      </c>
    </row>
    <row r="131" spans="1:13" x14ac:dyDescent="0.3">
      <c r="A131" s="159" t="s">
        <v>371</v>
      </c>
      <c r="B131" s="160" t="s">
        <v>379</v>
      </c>
      <c r="C131" s="161">
        <f>ROUND('Прайс гривня'!E39+'Прайс гривня'!E47*2,0)</f>
        <v>687</v>
      </c>
      <c r="D131" s="162">
        <f>ROUND('Прайс гривня'!F39+'Прайс гривня'!F47*2,0)</f>
        <v>618</v>
      </c>
      <c r="E131" s="163">
        <v>5</v>
      </c>
      <c r="F131" s="162">
        <f>ROUND('Прайс гривня'!H39+'Прайс гривня'!H47*2,0)</f>
        <v>583</v>
      </c>
      <c r="G131" s="163">
        <v>10</v>
      </c>
      <c r="H131" s="162">
        <f>ROUND('Прайс гривня'!J39+'Прайс гривня'!J47*2,0)</f>
        <v>516</v>
      </c>
      <c r="I131" s="168">
        <v>30</v>
      </c>
      <c r="J131" s="164">
        <f t="shared" si="3"/>
        <v>790</v>
      </c>
      <c r="K131" s="208">
        <v>1</v>
      </c>
      <c r="L131" s="2">
        <v>1782835162</v>
      </c>
      <c r="M131" s="2" t="s">
        <v>575</v>
      </c>
    </row>
    <row r="132" spans="1:13" x14ac:dyDescent="0.3">
      <c r="A132" s="159" t="s">
        <v>372</v>
      </c>
      <c r="B132" s="160" t="s">
        <v>380</v>
      </c>
      <c r="C132" s="161">
        <f>'Прайс гривня'!$E$13</f>
        <v>665</v>
      </c>
      <c r="D132" s="162">
        <f>'Прайс гривня'!$F$13</f>
        <v>598</v>
      </c>
      <c r="E132" s="163">
        <v>5</v>
      </c>
      <c r="F132" s="162">
        <f>'Прайс гривня'!$H$13</f>
        <v>565</v>
      </c>
      <c r="G132" s="163">
        <v>10</v>
      </c>
      <c r="H132" s="162">
        <f>'Прайс гривня'!$J$13</f>
        <v>499</v>
      </c>
      <c r="I132" s="168">
        <v>30</v>
      </c>
      <c r="J132" s="164">
        <f t="shared" si="3"/>
        <v>765</v>
      </c>
      <c r="K132" s="208">
        <v>1</v>
      </c>
      <c r="L132" s="2">
        <v>1782835160</v>
      </c>
      <c r="M132" s="2" t="s">
        <v>575</v>
      </c>
    </row>
    <row r="133" spans="1:13" x14ac:dyDescent="0.3">
      <c r="A133" s="159" t="s">
        <v>373</v>
      </c>
      <c r="B133" s="160" t="s">
        <v>381</v>
      </c>
      <c r="C133" s="161">
        <f>'Прайс гривня'!$E$13</f>
        <v>665</v>
      </c>
      <c r="D133" s="162">
        <f>'Прайс гривня'!$F$13</f>
        <v>598</v>
      </c>
      <c r="E133" s="163">
        <v>5</v>
      </c>
      <c r="F133" s="162">
        <f>'Прайс гривня'!$H$13</f>
        <v>565</v>
      </c>
      <c r="G133" s="163">
        <v>10</v>
      </c>
      <c r="H133" s="162">
        <f>'Прайс гривня'!$J$13</f>
        <v>499</v>
      </c>
      <c r="I133" s="168">
        <v>30</v>
      </c>
      <c r="J133" s="164">
        <f t="shared" si="3"/>
        <v>765</v>
      </c>
      <c r="K133" s="208">
        <v>1</v>
      </c>
      <c r="L133" s="2">
        <v>1782835163</v>
      </c>
      <c r="M133" s="2" t="s">
        <v>575</v>
      </c>
    </row>
    <row r="134" spans="1:13" x14ac:dyDescent="0.3">
      <c r="A134" s="159" t="s">
        <v>374</v>
      </c>
      <c r="B134" s="160" t="s">
        <v>382</v>
      </c>
      <c r="C134" s="161">
        <f>'Прайс гривня'!$E$13</f>
        <v>665</v>
      </c>
      <c r="D134" s="162">
        <f>'Прайс гривня'!$F$13</f>
        <v>598</v>
      </c>
      <c r="E134" s="163">
        <v>5</v>
      </c>
      <c r="F134" s="162">
        <f>'Прайс гривня'!$H$13</f>
        <v>565</v>
      </c>
      <c r="G134" s="163">
        <v>10</v>
      </c>
      <c r="H134" s="162">
        <f>'Прайс гривня'!$J$13</f>
        <v>499</v>
      </c>
      <c r="I134" s="168">
        <v>30</v>
      </c>
      <c r="J134" s="164">
        <f t="shared" si="3"/>
        <v>765</v>
      </c>
      <c r="K134" s="208">
        <v>1</v>
      </c>
      <c r="L134" s="2">
        <v>1782835164</v>
      </c>
      <c r="M134" s="2" t="s">
        <v>575</v>
      </c>
    </row>
    <row r="135" spans="1:13" x14ac:dyDescent="0.3">
      <c r="A135" s="159" t="s">
        <v>375</v>
      </c>
      <c r="B135" s="160" t="s">
        <v>383</v>
      </c>
      <c r="C135" s="161">
        <f>'Прайс гривня'!$E$13</f>
        <v>665</v>
      </c>
      <c r="D135" s="162">
        <f>'Прайс гривня'!$F$13</f>
        <v>598</v>
      </c>
      <c r="E135" s="163">
        <v>5</v>
      </c>
      <c r="F135" s="162">
        <f>'Прайс гривня'!$H$13</f>
        <v>565</v>
      </c>
      <c r="G135" s="163">
        <v>10</v>
      </c>
      <c r="H135" s="162">
        <f>'Прайс гривня'!$J$13</f>
        <v>499</v>
      </c>
      <c r="I135" s="168">
        <v>30</v>
      </c>
      <c r="J135" s="164">
        <f t="shared" si="3"/>
        <v>765</v>
      </c>
      <c r="K135" s="208">
        <v>1</v>
      </c>
      <c r="L135" s="2">
        <v>1782835165</v>
      </c>
      <c r="M135" s="2" t="s">
        <v>575</v>
      </c>
    </row>
    <row r="136" spans="1:13" x14ac:dyDescent="0.3">
      <c r="A136" s="159" t="s">
        <v>376</v>
      </c>
      <c r="B136" s="160" t="s">
        <v>384</v>
      </c>
      <c r="C136" s="161">
        <f>'Прайс гривня'!$E$13</f>
        <v>665</v>
      </c>
      <c r="D136" s="162">
        <f>'Прайс гривня'!$F$13</f>
        <v>598</v>
      </c>
      <c r="E136" s="163">
        <v>5</v>
      </c>
      <c r="F136" s="162">
        <f>'Прайс гривня'!$H$13</f>
        <v>565</v>
      </c>
      <c r="G136" s="163">
        <v>10</v>
      </c>
      <c r="H136" s="162">
        <f>'Прайс гривня'!$J$13</f>
        <v>499</v>
      </c>
      <c r="I136" s="168">
        <v>30</v>
      </c>
      <c r="J136" s="164">
        <f t="shared" si="3"/>
        <v>765</v>
      </c>
      <c r="K136" s="208">
        <v>1</v>
      </c>
      <c r="L136" s="2">
        <v>1782835166</v>
      </c>
      <c r="M136" s="2" t="s">
        <v>575</v>
      </c>
    </row>
    <row r="137" spans="1:13" x14ac:dyDescent="0.3">
      <c r="A137" s="159" t="s">
        <v>377</v>
      </c>
      <c r="B137" s="160" t="s">
        <v>385</v>
      </c>
      <c r="C137" s="161">
        <f>ROUND('Прайс гривня'!E39+'Прайс гривня'!E47*2,0)</f>
        <v>687</v>
      </c>
      <c r="D137" s="162">
        <f>ROUND('Прайс гривня'!F39+'Прайс гривня'!F47*2,0)</f>
        <v>618</v>
      </c>
      <c r="E137" s="163">
        <v>5</v>
      </c>
      <c r="F137" s="162">
        <f>ROUND('Прайс гривня'!H39+'Прайс гривня'!H47*2,0)</f>
        <v>583</v>
      </c>
      <c r="G137" s="163">
        <v>10</v>
      </c>
      <c r="H137" s="162">
        <f>ROUND('Прайс гривня'!J39+'Прайс гривня'!J47*2,0)</f>
        <v>516</v>
      </c>
      <c r="I137" s="168">
        <v>30</v>
      </c>
      <c r="J137" s="164">
        <f t="shared" si="3"/>
        <v>790</v>
      </c>
      <c r="K137" s="208">
        <v>1</v>
      </c>
      <c r="L137" s="2">
        <v>1782835167</v>
      </c>
      <c r="M137" s="2" t="s">
        <v>575</v>
      </c>
    </row>
    <row r="138" spans="1:13" x14ac:dyDescent="0.3">
      <c r="A138" s="159" t="s">
        <v>378</v>
      </c>
      <c r="B138" s="160" t="s">
        <v>386</v>
      </c>
      <c r="C138" s="161">
        <f>ROUND('Прайс гривня'!E39+'Прайс гривня'!E47*2,0)</f>
        <v>687</v>
      </c>
      <c r="D138" s="162">
        <f>ROUND('Прайс гривня'!F39+'Прайс гривня'!F47*2,0)</f>
        <v>618</v>
      </c>
      <c r="E138" s="163">
        <v>5</v>
      </c>
      <c r="F138" s="162">
        <f>ROUND('Прайс гривня'!H39+'Прайс гривня'!H47*2,0)</f>
        <v>583</v>
      </c>
      <c r="G138" s="163">
        <v>10</v>
      </c>
      <c r="H138" s="162">
        <f>ROUND('Прайс гривня'!J39+'Прайс гривня'!J47*2,0)</f>
        <v>516</v>
      </c>
      <c r="I138" s="168">
        <v>30</v>
      </c>
      <c r="J138" s="164">
        <f t="shared" si="3"/>
        <v>790</v>
      </c>
      <c r="K138" s="208">
        <v>1</v>
      </c>
      <c r="L138" s="2">
        <v>2570983049</v>
      </c>
      <c r="M138" s="2" t="s">
        <v>575</v>
      </c>
    </row>
    <row r="139" spans="1:13" x14ac:dyDescent="0.3">
      <c r="A139" s="191" t="s">
        <v>406</v>
      </c>
      <c r="B139" s="192" t="s">
        <v>518</v>
      </c>
      <c r="C139" s="193">
        <f>'Прайс гривня'!E40</f>
        <v>657</v>
      </c>
      <c r="D139" s="194">
        <f>'Прайс гривня'!F40</f>
        <v>591.30000000000007</v>
      </c>
      <c r="E139" s="195">
        <v>5</v>
      </c>
      <c r="F139" s="194">
        <f>'Прайс гривня'!H40</f>
        <v>558.44999999999993</v>
      </c>
      <c r="G139" s="158">
        <v>10</v>
      </c>
      <c r="H139" s="194">
        <f>'Прайс гривня'!J40</f>
        <v>492.75</v>
      </c>
      <c r="I139" s="169">
        <v>30</v>
      </c>
      <c r="J139" s="196">
        <f t="shared" si="3"/>
        <v>756</v>
      </c>
      <c r="K139" s="42">
        <v>1</v>
      </c>
      <c r="L139" s="214"/>
      <c r="M139" s="2" t="s">
        <v>575</v>
      </c>
    </row>
    <row r="140" spans="1:13" x14ac:dyDescent="0.3">
      <c r="A140" s="159" t="s">
        <v>519</v>
      </c>
      <c r="B140" s="160" t="s">
        <v>527</v>
      </c>
      <c r="C140" s="161">
        <f>'Прайс гривня'!E40+'Прайс гривня'!E47*2+'Прайс гривня'!E19</f>
        <v>961</v>
      </c>
      <c r="D140" s="162">
        <f>'Прайс гривня'!F40+'Прайс гривня'!F47*2+'Прайс гривня'!$F$19</f>
        <v>864.30000000000007</v>
      </c>
      <c r="E140" s="163">
        <v>5</v>
      </c>
      <c r="F140" s="162">
        <f>'Прайс гривня'!H40+'Прайс гривня'!H47*2+'Прайс гривня'!H19</f>
        <v>814.44999999999993</v>
      </c>
      <c r="G140" s="163">
        <v>10</v>
      </c>
      <c r="H140" s="162">
        <f>'Прайс гривня'!J40+'Прайс гривня'!J47*2+'Прайс гривня'!J19</f>
        <v>719.35</v>
      </c>
      <c r="I140" s="168">
        <v>30</v>
      </c>
      <c r="J140" s="164">
        <f t="shared" si="3"/>
        <v>1105</v>
      </c>
      <c r="K140" s="208">
        <v>1</v>
      </c>
      <c r="L140" s="2">
        <v>1185095568</v>
      </c>
      <c r="M140" s="2" t="s">
        <v>575</v>
      </c>
    </row>
    <row r="141" spans="1:13" x14ac:dyDescent="0.3">
      <c r="A141" s="159" t="s">
        <v>520</v>
      </c>
      <c r="B141" s="160" t="s">
        <v>528</v>
      </c>
      <c r="C141" s="161">
        <f>'Прайс гривня'!$E$14</f>
        <v>939</v>
      </c>
      <c r="D141" s="162">
        <f>'Прайс гривня'!$F$14</f>
        <v>844.30000000000007</v>
      </c>
      <c r="E141" s="163">
        <v>5</v>
      </c>
      <c r="F141" s="162">
        <f>'Прайс гривня'!$H$14</f>
        <v>796.44999999999993</v>
      </c>
      <c r="G141" s="163">
        <v>10</v>
      </c>
      <c r="H141" s="162">
        <f>'Прайс гривня'!$J$14</f>
        <v>702.75</v>
      </c>
      <c r="I141" s="168">
        <v>30</v>
      </c>
      <c r="J141" s="164">
        <f t="shared" si="3"/>
        <v>1080</v>
      </c>
      <c r="K141" s="208">
        <v>1</v>
      </c>
      <c r="L141" s="2">
        <v>550650723</v>
      </c>
      <c r="M141" s="2" t="s">
        <v>575</v>
      </c>
    </row>
    <row r="142" spans="1:13" x14ac:dyDescent="0.3">
      <c r="A142" s="159" t="s">
        <v>521</v>
      </c>
      <c r="B142" s="160" t="s">
        <v>529</v>
      </c>
      <c r="C142" s="161">
        <f>'Прайс гривня'!$E$14</f>
        <v>939</v>
      </c>
      <c r="D142" s="162">
        <f>'Прайс гривня'!$F$14</f>
        <v>844.30000000000007</v>
      </c>
      <c r="E142" s="163">
        <v>5</v>
      </c>
      <c r="F142" s="162">
        <f>'Прайс гривня'!$H$14</f>
        <v>796.44999999999993</v>
      </c>
      <c r="G142" s="163">
        <v>10</v>
      </c>
      <c r="H142" s="162">
        <f>'Прайс гривня'!$J$14</f>
        <v>702.75</v>
      </c>
      <c r="I142" s="168">
        <v>30</v>
      </c>
      <c r="J142" s="164">
        <f t="shared" si="3"/>
        <v>1080</v>
      </c>
      <c r="K142" s="208">
        <v>1</v>
      </c>
      <c r="L142" s="2">
        <v>1185095570</v>
      </c>
      <c r="M142" s="2" t="s">
        <v>575</v>
      </c>
    </row>
    <row r="143" spans="1:13" x14ac:dyDescent="0.3">
      <c r="A143" s="159" t="s">
        <v>522</v>
      </c>
      <c r="B143" s="160" t="s">
        <v>530</v>
      </c>
      <c r="C143" s="161">
        <f>'Прайс гривня'!$E$14</f>
        <v>939</v>
      </c>
      <c r="D143" s="162">
        <f>'Прайс гривня'!$F$14</f>
        <v>844.30000000000007</v>
      </c>
      <c r="E143" s="163">
        <v>5</v>
      </c>
      <c r="F143" s="162">
        <f>'Прайс гривня'!$H$14</f>
        <v>796.44999999999993</v>
      </c>
      <c r="G143" s="163">
        <v>10</v>
      </c>
      <c r="H143" s="162">
        <f>'Прайс гривня'!$J$14</f>
        <v>702.75</v>
      </c>
      <c r="I143" s="168">
        <v>30</v>
      </c>
      <c r="J143" s="164">
        <f t="shared" si="3"/>
        <v>1080</v>
      </c>
      <c r="K143" s="208">
        <v>1</v>
      </c>
      <c r="L143" s="2">
        <v>1185095571</v>
      </c>
      <c r="M143" s="2" t="s">
        <v>575</v>
      </c>
    </row>
    <row r="144" spans="1:13" x14ac:dyDescent="0.3">
      <c r="A144" s="159" t="s">
        <v>523</v>
      </c>
      <c r="B144" s="160" t="s">
        <v>531</v>
      </c>
      <c r="C144" s="161">
        <f>'Прайс гривня'!$E$14</f>
        <v>939</v>
      </c>
      <c r="D144" s="162">
        <f>'Прайс гривня'!$F$14</f>
        <v>844.30000000000007</v>
      </c>
      <c r="E144" s="163">
        <v>5</v>
      </c>
      <c r="F144" s="162">
        <f>'Прайс гривня'!$H$14</f>
        <v>796.44999999999993</v>
      </c>
      <c r="G144" s="163">
        <v>10</v>
      </c>
      <c r="H144" s="162">
        <f>'Прайс гривня'!$J$14</f>
        <v>702.75</v>
      </c>
      <c r="I144" s="168">
        <v>30</v>
      </c>
      <c r="J144" s="164">
        <f t="shared" si="3"/>
        <v>1080</v>
      </c>
      <c r="K144" s="208">
        <v>1</v>
      </c>
      <c r="L144" s="2">
        <v>1185095572</v>
      </c>
      <c r="M144" s="2" t="s">
        <v>575</v>
      </c>
    </row>
    <row r="145" spans="1:13" x14ac:dyDescent="0.3">
      <c r="A145" s="159" t="s">
        <v>524</v>
      </c>
      <c r="B145" s="160" t="s">
        <v>532</v>
      </c>
      <c r="C145" s="161">
        <f>'Прайс гривня'!$E$14</f>
        <v>939</v>
      </c>
      <c r="D145" s="162">
        <f>'Прайс гривня'!$F$14</f>
        <v>844.30000000000007</v>
      </c>
      <c r="E145" s="163">
        <v>5</v>
      </c>
      <c r="F145" s="162">
        <f>'Прайс гривня'!$H$14</f>
        <v>796.44999999999993</v>
      </c>
      <c r="G145" s="163">
        <v>10</v>
      </c>
      <c r="H145" s="162">
        <f>'Прайс гривня'!$J$14</f>
        <v>702.75</v>
      </c>
      <c r="I145" s="168">
        <v>30</v>
      </c>
      <c r="J145" s="164">
        <f t="shared" si="3"/>
        <v>1080</v>
      </c>
      <c r="K145" s="208">
        <v>1</v>
      </c>
      <c r="L145" s="2">
        <v>1185095573</v>
      </c>
      <c r="M145" s="2" t="s">
        <v>575</v>
      </c>
    </row>
    <row r="146" spans="1:13" x14ac:dyDescent="0.3">
      <c r="A146" s="159" t="s">
        <v>525</v>
      </c>
      <c r="B146" s="160" t="s">
        <v>533</v>
      </c>
      <c r="C146" s="161">
        <f>'Прайс гривня'!E40+'Прайс гривня'!E47*2+'Прайс гривня'!E19</f>
        <v>961</v>
      </c>
      <c r="D146" s="162">
        <f>'Прайс гривня'!F40+'Прайс гривня'!F47*2+'Прайс гривня'!F19</f>
        <v>864.30000000000007</v>
      </c>
      <c r="E146" s="163">
        <v>5</v>
      </c>
      <c r="F146" s="162">
        <f>'Прайс гривня'!H40+'Прайс гривня'!H47*2+'Прайс гривня'!H19</f>
        <v>814.44999999999993</v>
      </c>
      <c r="G146" s="163">
        <v>10</v>
      </c>
      <c r="H146" s="162">
        <f>'Прайс гривня'!J40+'Прайс гривня'!J47*2+'Прайс гривня'!J19</f>
        <v>719.35</v>
      </c>
      <c r="I146" s="168">
        <v>30</v>
      </c>
      <c r="J146" s="164">
        <f t="shared" si="3"/>
        <v>1105</v>
      </c>
      <c r="K146" s="208">
        <v>1</v>
      </c>
      <c r="L146" s="2">
        <v>1185095574</v>
      </c>
      <c r="M146" s="2" t="s">
        <v>575</v>
      </c>
    </row>
    <row r="147" spans="1:13" x14ac:dyDescent="0.3">
      <c r="A147" s="159" t="s">
        <v>526</v>
      </c>
      <c r="B147" s="160" t="s">
        <v>534</v>
      </c>
      <c r="C147" s="161">
        <f>'Прайс гривня'!E40+'Прайс гривня'!E47*2+'Прайс гривня'!E19</f>
        <v>961</v>
      </c>
      <c r="D147" s="162">
        <f>'Прайс гривня'!F40+'Прайс гривня'!F47*2+'Прайс гривня'!F19</f>
        <v>864.30000000000007</v>
      </c>
      <c r="E147" s="163">
        <v>5</v>
      </c>
      <c r="F147" s="162">
        <f>'Прайс гривня'!H40+'Прайс гривня'!H47*2+'Прайс гривня'!H19</f>
        <v>814.44999999999993</v>
      </c>
      <c r="G147" s="163">
        <v>10</v>
      </c>
      <c r="H147" s="162">
        <f>'Прайс гривня'!J40+'Прайс гривня'!J47*2+'Прайс гривня'!J19</f>
        <v>719.35</v>
      </c>
      <c r="I147" s="168">
        <v>30</v>
      </c>
      <c r="J147" s="164">
        <f t="shared" si="3"/>
        <v>1105</v>
      </c>
      <c r="K147" s="208">
        <v>1</v>
      </c>
      <c r="L147" s="2">
        <v>2571000157</v>
      </c>
      <c r="M147" s="2" t="s">
        <v>575</v>
      </c>
    </row>
    <row r="148" spans="1:13" x14ac:dyDescent="0.3">
      <c r="A148" s="142" t="str">
        <f>'Прайс гривня'!B41</f>
        <v>00451</v>
      </c>
      <c r="B148" s="18" t="str">
        <f>'Прайс гривня'!C41</f>
        <v>Механізм підйому матраца М45 Long (без амортизаторів), пара, (Укр)</v>
      </c>
      <c r="C148" s="153">
        <f>'Прайс гривня'!E41</f>
        <v>620</v>
      </c>
      <c r="D148" s="146">
        <f>'Прайс гривня'!F41</f>
        <v>558</v>
      </c>
      <c r="E148" s="144">
        <v>5</v>
      </c>
      <c r="F148" s="146">
        <f>'Прайс гривня'!H41</f>
        <v>527</v>
      </c>
      <c r="G148" s="158">
        <v>10</v>
      </c>
      <c r="H148" s="146">
        <f>'Прайс гривня'!J41</f>
        <v>465</v>
      </c>
      <c r="I148" s="169">
        <v>30</v>
      </c>
      <c r="J148" s="152">
        <f t="shared" si="3"/>
        <v>713</v>
      </c>
      <c r="K148" s="42">
        <v>1</v>
      </c>
      <c r="L148" s="2">
        <v>1591649890</v>
      </c>
      <c r="M148" s="2" t="s">
        <v>575</v>
      </c>
    </row>
    <row r="149" spans="1:13" x14ac:dyDescent="0.3">
      <c r="A149" s="159" t="s">
        <v>387</v>
      </c>
      <c r="B149" s="160" t="s">
        <v>395</v>
      </c>
      <c r="C149" s="161">
        <f>ROUND('Прайс гривня'!E41+'Прайс гривня'!E47*2,0)</f>
        <v>894</v>
      </c>
      <c r="D149" s="162">
        <f>ROUND('Прайс гривня'!F41+'Прайс гривня'!F47*2,0)</f>
        <v>804</v>
      </c>
      <c r="E149" s="163">
        <v>5</v>
      </c>
      <c r="F149" s="162">
        <f>ROUND('Прайс гривня'!H41+'Прайс гривня'!H47*2,0)</f>
        <v>759</v>
      </c>
      <c r="G149" s="163">
        <v>10</v>
      </c>
      <c r="H149" s="162">
        <f>ROUND('Прайс гривня'!J41+'Прайс гривня'!J47*2,0)</f>
        <v>671</v>
      </c>
      <c r="I149" s="168">
        <v>30</v>
      </c>
      <c r="J149" s="164">
        <f t="shared" si="3"/>
        <v>1028</v>
      </c>
      <c r="K149" s="208">
        <v>1</v>
      </c>
      <c r="L149" s="2">
        <v>1220429791</v>
      </c>
      <c r="M149" s="2" t="s">
        <v>575</v>
      </c>
    </row>
    <row r="150" spans="1:13" x14ac:dyDescent="0.3">
      <c r="A150" s="159" t="s">
        <v>388</v>
      </c>
      <c r="B150" s="160" t="s">
        <v>396</v>
      </c>
      <c r="C150" s="161">
        <f>'Прайс гривня'!$E$15</f>
        <v>872</v>
      </c>
      <c r="D150" s="162">
        <f>'Прайс гривня'!$F$15</f>
        <v>784</v>
      </c>
      <c r="E150" s="163">
        <v>5</v>
      </c>
      <c r="F150" s="162">
        <f>'Прайс гривня'!$H$15</f>
        <v>741</v>
      </c>
      <c r="G150" s="163">
        <v>10</v>
      </c>
      <c r="H150" s="162">
        <f>'Прайс гривня'!$J$15</f>
        <v>654</v>
      </c>
      <c r="I150" s="168">
        <v>30</v>
      </c>
      <c r="J150" s="164">
        <f t="shared" si="3"/>
        <v>1003</v>
      </c>
      <c r="K150" s="208">
        <v>1</v>
      </c>
      <c r="L150" s="2">
        <v>1220421655</v>
      </c>
      <c r="M150" s="2" t="s">
        <v>575</v>
      </c>
    </row>
    <row r="151" spans="1:13" x14ac:dyDescent="0.3">
      <c r="A151" s="159" t="s">
        <v>389</v>
      </c>
      <c r="B151" s="160" t="s">
        <v>397</v>
      </c>
      <c r="C151" s="161">
        <f>'Прайс гривня'!$E$15</f>
        <v>872</v>
      </c>
      <c r="D151" s="162">
        <f>'Прайс гривня'!$F$15</f>
        <v>784</v>
      </c>
      <c r="E151" s="163">
        <v>5</v>
      </c>
      <c r="F151" s="162">
        <f>'Прайс гривня'!$H$15</f>
        <v>741</v>
      </c>
      <c r="G151" s="163">
        <v>10</v>
      </c>
      <c r="H151" s="162">
        <f>'Прайс гривня'!$J$15</f>
        <v>654</v>
      </c>
      <c r="I151" s="168">
        <v>30</v>
      </c>
      <c r="J151" s="164">
        <f t="shared" si="3"/>
        <v>1003</v>
      </c>
      <c r="K151" s="208">
        <v>1</v>
      </c>
      <c r="L151" s="2">
        <v>1220429792</v>
      </c>
      <c r="M151" s="2" t="s">
        <v>575</v>
      </c>
    </row>
    <row r="152" spans="1:13" x14ac:dyDescent="0.3">
      <c r="A152" s="159" t="s">
        <v>390</v>
      </c>
      <c r="B152" s="160" t="s">
        <v>398</v>
      </c>
      <c r="C152" s="161">
        <f>'Прайс гривня'!$E$15</f>
        <v>872</v>
      </c>
      <c r="D152" s="162">
        <f>'Прайс гривня'!$F$15</f>
        <v>784</v>
      </c>
      <c r="E152" s="163">
        <v>5</v>
      </c>
      <c r="F152" s="162">
        <f>'Прайс гривня'!$H$15</f>
        <v>741</v>
      </c>
      <c r="G152" s="163">
        <v>10</v>
      </c>
      <c r="H152" s="162">
        <f>'Прайс гривня'!$J$15</f>
        <v>654</v>
      </c>
      <c r="I152" s="168">
        <v>30</v>
      </c>
      <c r="J152" s="164">
        <f t="shared" si="3"/>
        <v>1003</v>
      </c>
      <c r="K152" s="208">
        <v>1</v>
      </c>
      <c r="L152" s="2">
        <v>1220429793</v>
      </c>
      <c r="M152" s="2" t="s">
        <v>575</v>
      </c>
    </row>
    <row r="153" spans="1:13" x14ac:dyDescent="0.3">
      <c r="A153" s="159" t="s">
        <v>391</v>
      </c>
      <c r="B153" s="160" t="s">
        <v>399</v>
      </c>
      <c r="C153" s="161">
        <f>'Прайс гривня'!$E$15</f>
        <v>872</v>
      </c>
      <c r="D153" s="162">
        <f>'Прайс гривня'!$F$15</f>
        <v>784</v>
      </c>
      <c r="E153" s="163">
        <v>5</v>
      </c>
      <c r="F153" s="162">
        <f>'Прайс гривня'!$H$15</f>
        <v>741</v>
      </c>
      <c r="G153" s="163">
        <v>10</v>
      </c>
      <c r="H153" s="162">
        <f>'Прайс гривня'!$J$15</f>
        <v>654</v>
      </c>
      <c r="I153" s="168">
        <v>30</v>
      </c>
      <c r="J153" s="164">
        <f t="shared" si="3"/>
        <v>1003</v>
      </c>
      <c r="K153" s="208">
        <v>1</v>
      </c>
      <c r="L153" s="2">
        <v>1220429794</v>
      </c>
      <c r="M153" s="2" t="s">
        <v>575</v>
      </c>
    </row>
    <row r="154" spans="1:13" x14ac:dyDescent="0.3">
      <c r="A154" s="159" t="s">
        <v>392</v>
      </c>
      <c r="B154" s="160" t="s">
        <v>400</v>
      </c>
      <c r="C154" s="161">
        <f>'Прайс гривня'!$E$15</f>
        <v>872</v>
      </c>
      <c r="D154" s="162">
        <f>'Прайс гривня'!$F$15</f>
        <v>784</v>
      </c>
      <c r="E154" s="163">
        <v>5</v>
      </c>
      <c r="F154" s="162">
        <f>'Прайс гривня'!$H$15</f>
        <v>741</v>
      </c>
      <c r="G154" s="163">
        <v>10</v>
      </c>
      <c r="H154" s="162">
        <f>'Прайс гривня'!$J$15</f>
        <v>654</v>
      </c>
      <c r="I154" s="168">
        <v>30</v>
      </c>
      <c r="J154" s="164">
        <f t="shared" si="3"/>
        <v>1003</v>
      </c>
      <c r="K154" s="208">
        <v>1</v>
      </c>
      <c r="L154" s="2">
        <v>1220429795</v>
      </c>
      <c r="M154" s="2" t="s">
        <v>575</v>
      </c>
    </row>
    <row r="155" spans="1:13" x14ac:dyDescent="0.3">
      <c r="A155" s="159" t="s">
        <v>393</v>
      </c>
      <c r="B155" s="160" t="s">
        <v>401</v>
      </c>
      <c r="C155" s="161">
        <f>ROUND('Прайс гривня'!E41+'Прайс гривня'!E47*2,0)</f>
        <v>894</v>
      </c>
      <c r="D155" s="162">
        <f>ROUND('Прайс гривня'!F41+'Прайс гривня'!F47*2,0)</f>
        <v>804</v>
      </c>
      <c r="E155" s="163">
        <v>5</v>
      </c>
      <c r="F155" s="162">
        <f>ROUND('Прайс гривня'!H41+'Прайс гривня'!H47*2,0)</f>
        <v>759</v>
      </c>
      <c r="G155" s="163">
        <v>10</v>
      </c>
      <c r="H155" s="162">
        <f>ROUND('Прайс гривня'!J41+'Прайс гривня'!J47*2,0)</f>
        <v>671</v>
      </c>
      <c r="I155" s="168">
        <v>30</v>
      </c>
      <c r="J155" s="164">
        <f t="shared" si="3"/>
        <v>1028</v>
      </c>
      <c r="K155" s="208">
        <v>1</v>
      </c>
      <c r="L155" s="2">
        <v>1220429796</v>
      </c>
      <c r="M155" s="2" t="s">
        <v>575</v>
      </c>
    </row>
    <row r="156" spans="1:13" x14ac:dyDescent="0.3">
      <c r="A156" s="159" t="s">
        <v>394</v>
      </c>
      <c r="B156" s="160" t="s">
        <v>402</v>
      </c>
      <c r="C156" s="161">
        <f>ROUND('Прайс гривня'!E41+'Прайс гривня'!E47*2,0)</f>
        <v>894</v>
      </c>
      <c r="D156" s="162">
        <f>ROUND('Прайс гривня'!F41+'Прайс гривня'!F47*2,0)</f>
        <v>804</v>
      </c>
      <c r="E156" s="163">
        <v>5</v>
      </c>
      <c r="F156" s="162">
        <f>ROUND('Прайс гривня'!H41+'Прайс гривня'!H47*2,0)</f>
        <v>759</v>
      </c>
      <c r="G156" s="163">
        <v>10</v>
      </c>
      <c r="H156" s="162">
        <f>ROUND('Прайс гривня'!J41+'Прайс гривня'!J47*2,0)</f>
        <v>671</v>
      </c>
      <c r="I156" s="168">
        <v>30</v>
      </c>
      <c r="J156" s="164">
        <f t="shared" si="3"/>
        <v>1028</v>
      </c>
      <c r="K156" s="208">
        <v>1</v>
      </c>
      <c r="L156" s="2">
        <v>2571011726</v>
      </c>
      <c r="M156" s="2" t="s">
        <v>575</v>
      </c>
    </row>
    <row r="157" spans="1:13" x14ac:dyDescent="0.3">
      <c r="A157" s="142" t="str">
        <f>'Прайс гривня'!B42</f>
        <v>0044</v>
      </c>
      <c r="B157" s="18" t="str">
        <f>'Прайс гривня'!C42</f>
        <v>Механізм підйому матраца Himars чорний (без амортиз), пара, (Укр)</v>
      </c>
      <c r="C157" s="153">
        <f>'Прайс гривня'!E42</f>
        <v>770</v>
      </c>
      <c r="D157" s="146">
        <f>'Прайс гривня'!F42</f>
        <v>693</v>
      </c>
      <c r="E157" s="144">
        <v>5</v>
      </c>
      <c r="F157" s="146">
        <f>'Прайс гривня'!H42</f>
        <v>655</v>
      </c>
      <c r="G157" s="158">
        <v>10</v>
      </c>
      <c r="H157" s="146">
        <f>'Прайс гривня'!J42</f>
        <v>616</v>
      </c>
      <c r="I157" s="169">
        <v>30</v>
      </c>
      <c r="J157" s="152">
        <f t="shared" si="3"/>
        <v>886</v>
      </c>
      <c r="K157" s="42">
        <v>1</v>
      </c>
      <c r="L157" s="2">
        <v>86271788</v>
      </c>
      <c r="M157" s="2" t="s">
        <v>575</v>
      </c>
    </row>
    <row r="158" spans="1:13" x14ac:dyDescent="0.3">
      <c r="A158" s="159" t="s">
        <v>546</v>
      </c>
      <c r="B158" s="160" t="s">
        <v>408</v>
      </c>
      <c r="C158" s="161">
        <f>'Прайс гривня'!$E$16</f>
        <v>1194</v>
      </c>
      <c r="D158" s="162">
        <f>'Прайс гривня'!$F$16</f>
        <v>1075</v>
      </c>
      <c r="E158" s="163">
        <v>5</v>
      </c>
      <c r="F158" s="162">
        <f>'Прайс гривня'!$H$16</f>
        <v>1015</v>
      </c>
      <c r="G158" s="163">
        <v>10</v>
      </c>
      <c r="H158" s="162">
        <f>'Прайс гривня'!$J$16</f>
        <v>934</v>
      </c>
      <c r="I158" s="168">
        <v>30</v>
      </c>
      <c r="J158" s="164">
        <f t="shared" si="3"/>
        <v>1373</v>
      </c>
      <c r="K158" s="208">
        <v>1</v>
      </c>
      <c r="L158" s="2">
        <v>25232889</v>
      </c>
      <c r="M158" s="2" t="s">
        <v>575</v>
      </c>
    </row>
    <row r="159" spans="1:13" x14ac:dyDescent="0.3">
      <c r="A159" s="159" t="s">
        <v>547</v>
      </c>
      <c r="B159" s="160" t="s">
        <v>409</v>
      </c>
      <c r="C159" s="161">
        <f>'Прайс гривня'!$E$16</f>
        <v>1194</v>
      </c>
      <c r="D159" s="162">
        <f>'Прайс гривня'!$F$16</f>
        <v>1075</v>
      </c>
      <c r="E159" s="163">
        <v>5</v>
      </c>
      <c r="F159" s="162">
        <f>'Прайс гривня'!$H$16</f>
        <v>1015</v>
      </c>
      <c r="G159" s="163">
        <v>10</v>
      </c>
      <c r="H159" s="162">
        <f>'Прайс гривня'!$J$16</f>
        <v>934</v>
      </c>
      <c r="I159" s="168">
        <v>30</v>
      </c>
      <c r="J159" s="164">
        <f t="shared" si="3"/>
        <v>1373</v>
      </c>
      <c r="K159" s="208">
        <v>1</v>
      </c>
      <c r="L159" s="2">
        <v>1185095930</v>
      </c>
      <c r="M159" s="2" t="s">
        <v>575</v>
      </c>
    </row>
    <row r="160" spans="1:13" x14ac:dyDescent="0.3">
      <c r="A160" s="159" t="s">
        <v>548</v>
      </c>
      <c r="B160" s="160" t="s">
        <v>410</v>
      </c>
      <c r="C160" s="161">
        <f>'Прайс гривня'!$E$16</f>
        <v>1194</v>
      </c>
      <c r="D160" s="162">
        <f>'Прайс гривня'!$F$16</f>
        <v>1075</v>
      </c>
      <c r="E160" s="163">
        <v>5</v>
      </c>
      <c r="F160" s="162">
        <f>'Прайс гривня'!$H$16</f>
        <v>1015</v>
      </c>
      <c r="G160" s="163">
        <v>10</v>
      </c>
      <c r="H160" s="162">
        <f>'Прайс гривня'!$J$16</f>
        <v>934</v>
      </c>
      <c r="I160" s="168">
        <v>30</v>
      </c>
      <c r="J160" s="164">
        <f t="shared" si="3"/>
        <v>1373</v>
      </c>
      <c r="K160" s="208">
        <v>1</v>
      </c>
      <c r="L160" s="2">
        <v>1185095931</v>
      </c>
      <c r="M160" s="2" t="s">
        <v>575</v>
      </c>
    </row>
    <row r="161" spans="1:13" x14ac:dyDescent="0.3">
      <c r="A161" s="159" t="s">
        <v>549</v>
      </c>
      <c r="B161" s="160" t="s">
        <v>411</v>
      </c>
      <c r="C161" s="161">
        <f>'Прайс гривня'!$E$16</f>
        <v>1194</v>
      </c>
      <c r="D161" s="162">
        <f>'Прайс гривня'!$F$16</f>
        <v>1075</v>
      </c>
      <c r="E161" s="163">
        <v>5</v>
      </c>
      <c r="F161" s="162">
        <f>'Прайс гривня'!$H$16</f>
        <v>1015</v>
      </c>
      <c r="G161" s="163">
        <v>10</v>
      </c>
      <c r="H161" s="162">
        <f>'Прайс гривня'!$J$16</f>
        <v>934</v>
      </c>
      <c r="I161" s="168">
        <v>30</v>
      </c>
      <c r="J161" s="164">
        <f t="shared" si="3"/>
        <v>1373</v>
      </c>
      <c r="K161" s="208">
        <v>1</v>
      </c>
      <c r="L161" s="2">
        <v>1185095932</v>
      </c>
      <c r="M161" s="2" t="s">
        <v>575</v>
      </c>
    </row>
    <row r="162" spans="1:13" x14ac:dyDescent="0.3">
      <c r="A162" s="159" t="s">
        <v>550</v>
      </c>
      <c r="B162" s="160" t="s">
        <v>412</v>
      </c>
      <c r="C162" s="161">
        <f>'Прайс гривня'!$E$16</f>
        <v>1194</v>
      </c>
      <c r="D162" s="162">
        <f>'Прайс гривня'!$F$16</f>
        <v>1075</v>
      </c>
      <c r="E162" s="163">
        <v>5</v>
      </c>
      <c r="F162" s="162">
        <f>'Прайс гривня'!$H$16</f>
        <v>1015</v>
      </c>
      <c r="G162" s="163">
        <v>10</v>
      </c>
      <c r="H162" s="162">
        <f>'Прайс гривня'!$J$16</f>
        <v>934</v>
      </c>
      <c r="I162" s="168">
        <v>30</v>
      </c>
      <c r="J162" s="164">
        <f t="shared" si="3"/>
        <v>1373</v>
      </c>
      <c r="K162" s="208">
        <v>1</v>
      </c>
      <c r="L162" s="2">
        <v>1185095933</v>
      </c>
      <c r="M162" s="2" t="s">
        <v>575</v>
      </c>
    </row>
    <row r="163" spans="1:13" x14ac:dyDescent="0.3">
      <c r="A163" s="159" t="s">
        <v>551</v>
      </c>
      <c r="B163" s="160" t="s">
        <v>413</v>
      </c>
      <c r="C163" s="161">
        <f>'Прайс гривня'!$E$16</f>
        <v>1194</v>
      </c>
      <c r="D163" s="162">
        <f>'Прайс гривня'!$F$16</f>
        <v>1075</v>
      </c>
      <c r="E163" s="163">
        <v>5</v>
      </c>
      <c r="F163" s="162">
        <f>'Прайс гривня'!$H$16</f>
        <v>1015</v>
      </c>
      <c r="G163" s="163">
        <v>10</v>
      </c>
      <c r="H163" s="162">
        <f>'Прайс гривня'!$J$16</f>
        <v>934</v>
      </c>
      <c r="I163" s="168">
        <v>30</v>
      </c>
      <c r="J163" s="164">
        <f t="shared" si="3"/>
        <v>1373</v>
      </c>
      <c r="K163" s="208">
        <v>1</v>
      </c>
      <c r="L163" s="2">
        <v>1185095934</v>
      </c>
      <c r="M163" s="2" t="s">
        <v>575</v>
      </c>
    </row>
    <row r="164" spans="1:13" x14ac:dyDescent="0.3">
      <c r="A164" s="159" t="s">
        <v>552</v>
      </c>
      <c r="B164" s="160" t="s">
        <v>414</v>
      </c>
      <c r="C164" s="161">
        <f>'Прайс гривня'!$E$16</f>
        <v>1194</v>
      </c>
      <c r="D164" s="162">
        <f>'Прайс гривня'!$F$16</f>
        <v>1075</v>
      </c>
      <c r="E164" s="163">
        <v>5</v>
      </c>
      <c r="F164" s="162">
        <f>'Прайс гривня'!$H$16</f>
        <v>1015</v>
      </c>
      <c r="G164" s="163">
        <v>10</v>
      </c>
      <c r="H164" s="162">
        <f>'Прайс гривня'!$J$16</f>
        <v>934</v>
      </c>
      <c r="I164" s="168">
        <v>30</v>
      </c>
      <c r="J164" s="164">
        <f t="shared" si="3"/>
        <v>1373</v>
      </c>
      <c r="K164" s="208">
        <v>1</v>
      </c>
      <c r="L164" s="2">
        <v>1185095935</v>
      </c>
      <c r="M164" s="2" t="s">
        <v>575</v>
      </c>
    </row>
    <row r="165" spans="1:13" x14ac:dyDescent="0.3">
      <c r="A165" s="142" t="str">
        <f>'Прайс гривня'!B43</f>
        <v>00442</v>
      </c>
      <c r="B165" s="18" t="str">
        <f>'Прайс гривня'!C43</f>
        <v>Механізм підйому матраца Himars титан (без амортиз), пара, (Укр)</v>
      </c>
      <c r="C165" s="153">
        <f>'Прайс гривня'!E43</f>
        <v>770</v>
      </c>
      <c r="D165" s="146">
        <f>'Прайс гривня'!F43</f>
        <v>693</v>
      </c>
      <c r="E165" s="144">
        <v>5</v>
      </c>
      <c r="F165" s="146">
        <f>'Прайс гривня'!H43</f>
        <v>655</v>
      </c>
      <c r="G165" s="158">
        <v>10</v>
      </c>
      <c r="H165" s="146">
        <f>'Прайс гривня'!J43</f>
        <v>616</v>
      </c>
      <c r="I165" s="169">
        <v>30</v>
      </c>
      <c r="J165" s="152">
        <f t="shared" si="3"/>
        <v>886</v>
      </c>
      <c r="K165" s="42">
        <v>1</v>
      </c>
      <c r="L165" s="2">
        <v>1808218533</v>
      </c>
      <c r="M165" s="2" t="s">
        <v>575</v>
      </c>
    </row>
    <row r="166" spans="1:13" x14ac:dyDescent="0.3">
      <c r="A166" s="159" t="s">
        <v>553</v>
      </c>
      <c r="B166" s="160" t="s">
        <v>417</v>
      </c>
      <c r="C166" s="161">
        <f>'Прайс гривня'!$E$17</f>
        <v>1194</v>
      </c>
      <c r="D166" s="162">
        <f>'Прайс гривня'!$F$17</f>
        <v>1075</v>
      </c>
      <c r="E166" s="163">
        <v>5</v>
      </c>
      <c r="F166" s="162">
        <f>'Прайс гривня'!$H$17</f>
        <v>1015</v>
      </c>
      <c r="G166" s="163">
        <v>10</v>
      </c>
      <c r="H166" s="162">
        <f>'Прайс гривня'!$J$17</f>
        <v>934</v>
      </c>
      <c r="I166" s="168">
        <v>30</v>
      </c>
      <c r="J166" s="164">
        <f t="shared" si="3"/>
        <v>1373</v>
      </c>
      <c r="K166" s="208">
        <v>1</v>
      </c>
      <c r="L166" s="2">
        <v>1807603486</v>
      </c>
      <c r="M166" s="2" t="s">
        <v>575</v>
      </c>
    </row>
    <row r="167" spans="1:13" x14ac:dyDescent="0.3">
      <c r="A167" s="159" t="s">
        <v>554</v>
      </c>
      <c r="B167" s="160" t="s">
        <v>418</v>
      </c>
      <c r="C167" s="161">
        <f>'Прайс гривня'!$E$17</f>
        <v>1194</v>
      </c>
      <c r="D167" s="162">
        <f>'Прайс гривня'!$F$17</f>
        <v>1075</v>
      </c>
      <c r="E167" s="163">
        <v>5</v>
      </c>
      <c r="F167" s="162">
        <f>'Прайс гривня'!$H$17</f>
        <v>1015</v>
      </c>
      <c r="G167" s="163">
        <v>10</v>
      </c>
      <c r="H167" s="162">
        <f>'Прайс гривня'!$J$17</f>
        <v>934</v>
      </c>
      <c r="I167" s="168">
        <v>30</v>
      </c>
      <c r="J167" s="164">
        <f t="shared" si="3"/>
        <v>1373</v>
      </c>
      <c r="K167" s="208">
        <v>1</v>
      </c>
      <c r="L167" s="2">
        <v>1807603488</v>
      </c>
      <c r="M167" s="2" t="s">
        <v>575</v>
      </c>
    </row>
    <row r="168" spans="1:13" x14ac:dyDescent="0.3">
      <c r="A168" s="159" t="s">
        <v>555</v>
      </c>
      <c r="B168" s="160" t="s">
        <v>419</v>
      </c>
      <c r="C168" s="161">
        <f>'Прайс гривня'!$E$17</f>
        <v>1194</v>
      </c>
      <c r="D168" s="162">
        <f>'Прайс гривня'!$F$17</f>
        <v>1075</v>
      </c>
      <c r="E168" s="163">
        <v>5</v>
      </c>
      <c r="F168" s="162">
        <f>'Прайс гривня'!$H$17</f>
        <v>1015</v>
      </c>
      <c r="G168" s="163">
        <v>10</v>
      </c>
      <c r="H168" s="162">
        <f>'Прайс гривня'!$J$17</f>
        <v>934</v>
      </c>
      <c r="I168" s="168">
        <v>30</v>
      </c>
      <c r="J168" s="164">
        <f t="shared" si="3"/>
        <v>1373</v>
      </c>
      <c r="K168" s="208">
        <v>1</v>
      </c>
      <c r="L168" s="2">
        <v>1807603489</v>
      </c>
      <c r="M168" s="2" t="s">
        <v>575</v>
      </c>
    </row>
    <row r="169" spans="1:13" x14ac:dyDescent="0.3">
      <c r="A169" s="159" t="s">
        <v>556</v>
      </c>
      <c r="B169" s="160" t="s">
        <v>420</v>
      </c>
      <c r="C169" s="161">
        <f>'Прайс гривня'!$E$17</f>
        <v>1194</v>
      </c>
      <c r="D169" s="162">
        <f>'Прайс гривня'!$F$17</f>
        <v>1075</v>
      </c>
      <c r="E169" s="163">
        <v>5</v>
      </c>
      <c r="F169" s="162">
        <f>'Прайс гривня'!$H$17</f>
        <v>1015</v>
      </c>
      <c r="G169" s="163">
        <v>10</v>
      </c>
      <c r="H169" s="162">
        <f>'Прайс гривня'!$J$17</f>
        <v>934</v>
      </c>
      <c r="I169" s="168">
        <v>30</v>
      </c>
      <c r="J169" s="164">
        <f t="shared" si="3"/>
        <v>1373</v>
      </c>
      <c r="K169" s="208">
        <v>1</v>
      </c>
      <c r="L169" s="2">
        <v>1807603490</v>
      </c>
      <c r="M169" s="2" t="s">
        <v>575</v>
      </c>
    </row>
    <row r="170" spans="1:13" x14ac:dyDescent="0.3">
      <c r="A170" s="159" t="s">
        <v>557</v>
      </c>
      <c r="B170" s="160" t="s">
        <v>421</v>
      </c>
      <c r="C170" s="161">
        <f>'Прайс гривня'!$E$17</f>
        <v>1194</v>
      </c>
      <c r="D170" s="162">
        <f>'Прайс гривня'!$F$17</f>
        <v>1075</v>
      </c>
      <c r="E170" s="163">
        <v>5</v>
      </c>
      <c r="F170" s="162">
        <f>'Прайс гривня'!$H$17</f>
        <v>1015</v>
      </c>
      <c r="G170" s="163">
        <v>10</v>
      </c>
      <c r="H170" s="162">
        <f>'Прайс гривня'!$J$17</f>
        <v>934</v>
      </c>
      <c r="I170" s="168">
        <v>30</v>
      </c>
      <c r="J170" s="164">
        <f t="shared" si="3"/>
        <v>1373</v>
      </c>
      <c r="K170" s="208">
        <v>1</v>
      </c>
      <c r="L170" s="2">
        <v>1807603491</v>
      </c>
      <c r="M170" s="2" t="s">
        <v>575</v>
      </c>
    </row>
    <row r="171" spans="1:13" x14ac:dyDescent="0.3">
      <c r="A171" s="159" t="s">
        <v>558</v>
      </c>
      <c r="B171" s="160" t="s">
        <v>422</v>
      </c>
      <c r="C171" s="161">
        <f>'Прайс гривня'!$E$17</f>
        <v>1194</v>
      </c>
      <c r="D171" s="162">
        <f>'Прайс гривня'!$F$17</f>
        <v>1075</v>
      </c>
      <c r="E171" s="163">
        <v>5</v>
      </c>
      <c r="F171" s="162">
        <f>'Прайс гривня'!$H$17</f>
        <v>1015</v>
      </c>
      <c r="G171" s="163">
        <v>10</v>
      </c>
      <c r="H171" s="162">
        <f>'Прайс гривня'!$J$17</f>
        <v>934</v>
      </c>
      <c r="I171" s="168">
        <v>30</v>
      </c>
      <c r="J171" s="164">
        <f t="shared" si="3"/>
        <v>1373</v>
      </c>
      <c r="K171" s="208">
        <v>1</v>
      </c>
      <c r="L171" s="2">
        <v>1807603492</v>
      </c>
      <c r="M171" s="2" t="s">
        <v>575</v>
      </c>
    </row>
    <row r="172" spans="1:13" x14ac:dyDescent="0.3">
      <c r="A172" s="159" t="s">
        <v>559</v>
      </c>
      <c r="B172" s="160" t="s">
        <v>423</v>
      </c>
      <c r="C172" s="161">
        <f>'Прайс гривня'!$E$17</f>
        <v>1194</v>
      </c>
      <c r="D172" s="162">
        <f>'Прайс гривня'!$F$17</f>
        <v>1075</v>
      </c>
      <c r="E172" s="163">
        <v>5</v>
      </c>
      <c r="F172" s="162">
        <f>'Прайс гривня'!$H$17</f>
        <v>1015</v>
      </c>
      <c r="G172" s="163">
        <v>10</v>
      </c>
      <c r="H172" s="162">
        <f>'Прайс гривня'!$J$17</f>
        <v>934</v>
      </c>
      <c r="I172" s="168">
        <v>30</v>
      </c>
      <c r="J172" s="164">
        <f t="shared" si="3"/>
        <v>1373</v>
      </c>
      <c r="K172" s="208">
        <v>1</v>
      </c>
      <c r="L172" s="2">
        <v>1807603493</v>
      </c>
      <c r="M172" s="2" t="s">
        <v>575</v>
      </c>
    </row>
    <row r="173" spans="1:13" x14ac:dyDescent="0.3">
      <c r="A173" s="142" t="str">
        <f>'Прайс гривня'!B44</f>
        <v>0048</v>
      </c>
      <c r="B173" s="18" t="str">
        <f>'Прайс гривня'!C44</f>
        <v>Механізм підйому матраца Samson (без амортиз), пара, (Укр)</v>
      </c>
      <c r="C173" s="153">
        <f>'Прайс гривня'!E44</f>
        <v>1230</v>
      </c>
      <c r="D173" s="146">
        <f>'Прайс гривня'!F44</f>
        <v>1107</v>
      </c>
      <c r="E173" s="144">
        <v>5</v>
      </c>
      <c r="F173" s="146">
        <f>'Прайс гривня'!H44</f>
        <v>1046</v>
      </c>
      <c r="G173" s="158">
        <v>10</v>
      </c>
      <c r="H173" s="148">
        <f>'Прайс гривня'!J44</f>
        <v>984</v>
      </c>
      <c r="I173" s="169">
        <v>30</v>
      </c>
      <c r="J173" s="152">
        <f t="shared" si="3"/>
        <v>1415</v>
      </c>
      <c r="K173" s="42">
        <v>1</v>
      </c>
      <c r="L173" s="2">
        <v>2150844689</v>
      </c>
      <c r="M173" s="2" t="s">
        <v>575</v>
      </c>
    </row>
    <row r="174" spans="1:13" x14ac:dyDescent="0.3">
      <c r="A174" s="159" t="s">
        <v>434</v>
      </c>
      <c r="B174" s="160" t="s">
        <v>426</v>
      </c>
      <c r="C174" s="161">
        <f>'Прайс гривня'!$E$18</f>
        <v>1806</v>
      </c>
      <c r="D174" s="162">
        <f>'Прайс гривня'!$F$18</f>
        <v>1625</v>
      </c>
      <c r="E174" s="163">
        <v>5</v>
      </c>
      <c r="F174" s="162">
        <f>'Прайс гривня'!$H$18</f>
        <v>1536</v>
      </c>
      <c r="G174" s="163">
        <v>10</v>
      </c>
      <c r="H174" s="162">
        <f>'Прайс гривня'!$J$18</f>
        <v>1416</v>
      </c>
      <c r="I174" s="168">
        <v>30</v>
      </c>
      <c r="J174" s="164">
        <f t="shared" si="3"/>
        <v>2077</v>
      </c>
      <c r="K174" s="208">
        <v>1</v>
      </c>
      <c r="L174" s="214"/>
      <c r="M174" s="2" t="s">
        <v>575</v>
      </c>
    </row>
    <row r="175" spans="1:13" x14ac:dyDescent="0.3">
      <c r="A175" s="159" t="s">
        <v>435</v>
      </c>
      <c r="B175" s="160" t="s">
        <v>427</v>
      </c>
      <c r="C175" s="161">
        <f>'Прайс гривня'!$E$18</f>
        <v>1806</v>
      </c>
      <c r="D175" s="162">
        <f>'Прайс гривня'!$F$18</f>
        <v>1625</v>
      </c>
      <c r="E175" s="163">
        <v>5</v>
      </c>
      <c r="F175" s="162">
        <f>'Прайс гривня'!$H$18</f>
        <v>1536</v>
      </c>
      <c r="G175" s="163">
        <v>10</v>
      </c>
      <c r="H175" s="162">
        <f>'Прайс гривня'!$J$18</f>
        <v>1416</v>
      </c>
      <c r="I175" s="168">
        <v>30</v>
      </c>
      <c r="J175" s="164">
        <f t="shared" si="3"/>
        <v>2077</v>
      </c>
      <c r="K175" s="208">
        <v>1</v>
      </c>
      <c r="L175" s="2">
        <v>2121061638</v>
      </c>
      <c r="M175" s="2" t="s">
        <v>575</v>
      </c>
    </row>
    <row r="176" spans="1:13" x14ac:dyDescent="0.3">
      <c r="A176" s="159" t="s">
        <v>436</v>
      </c>
      <c r="B176" s="160" t="s">
        <v>428</v>
      </c>
      <c r="C176" s="161">
        <f>'Прайс гривня'!$E$18</f>
        <v>1806</v>
      </c>
      <c r="D176" s="162">
        <f>'Прайс гривня'!$F$18</f>
        <v>1625</v>
      </c>
      <c r="E176" s="163">
        <v>5</v>
      </c>
      <c r="F176" s="162">
        <f>'Прайс гривня'!$H$18</f>
        <v>1536</v>
      </c>
      <c r="G176" s="163">
        <v>10</v>
      </c>
      <c r="H176" s="162">
        <f>'Прайс гривня'!$J$18</f>
        <v>1416</v>
      </c>
      <c r="I176" s="168">
        <v>30</v>
      </c>
      <c r="J176" s="164">
        <f t="shared" si="3"/>
        <v>2077</v>
      </c>
      <c r="K176" s="208">
        <v>1</v>
      </c>
      <c r="L176" s="2">
        <v>2121061659</v>
      </c>
      <c r="M176" s="2" t="s">
        <v>575</v>
      </c>
    </row>
    <row r="177" spans="1:13" x14ac:dyDescent="0.3">
      <c r="A177" s="159" t="s">
        <v>437</v>
      </c>
      <c r="B177" s="160" t="s">
        <v>429</v>
      </c>
      <c r="C177" s="161">
        <f>'Прайс гривня'!$E$18</f>
        <v>1806</v>
      </c>
      <c r="D177" s="162">
        <f>'Прайс гривня'!$F$18</f>
        <v>1625</v>
      </c>
      <c r="E177" s="163">
        <v>5</v>
      </c>
      <c r="F177" s="162">
        <f>'Прайс гривня'!$H$18</f>
        <v>1536</v>
      </c>
      <c r="G177" s="163">
        <v>10</v>
      </c>
      <c r="H177" s="162">
        <f>'Прайс гривня'!$J$18</f>
        <v>1416</v>
      </c>
      <c r="I177" s="168">
        <v>30</v>
      </c>
      <c r="J177" s="164">
        <f t="shared" si="3"/>
        <v>2077</v>
      </c>
      <c r="K177" s="208">
        <v>1</v>
      </c>
      <c r="L177" s="2">
        <v>2121061660</v>
      </c>
      <c r="M177" s="2" t="s">
        <v>575</v>
      </c>
    </row>
    <row r="178" spans="1:13" x14ac:dyDescent="0.3">
      <c r="A178" s="159" t="s">
        <v>438</v>
      </c>
      <c r="B178" s="160" t="s">
        <v>430</v>
      </c>
      <c r="C178" s="161">
        <f>'Прайс гривня'!$E$18</f>
        <v>1806</v>
      </c>
      <c r="D178" s="162">
        <f>'Прайс гривня'!$F$18</f>
        <v>1625</v>
      </c>
      <c r="E178" s="163">
        <v>5</v>
      </c>
      <c r="F178" s="162">
        <f>'Прайс гривня'!$H$18</f>
        <v>1536</v>
      </c>
      <c r="G178" s="163">
        <v>10</v>
      </c>
      <c r="H178" s="162">
        <f>'Прайс гривня'!$J$18</f>
        <v>1416</v>
      </c>
      <c r="I178" s="168">
        <v>30</v>
      </c>
      <c r="J178" s="164">
        <f t="shared" si="3"/>
        <v>2077</v>
      </c>
      <c r="K178" s="208">
        <v>1</v>
      </c>
      <c r="L178" s="2">
        <v>2121061661</v>
      </c>
      <c r="M178" s="2" t="s">
        <v>575</v>
      </c>
    </row>
    <row r="179" spans="1:13" x14ac:dyDescent="0.3">
      <c r="A179" s="159" t="s">
        <v>439</v>
      </c>
      <c r="B179" s="160" t="s">
        <v>432</v>
      </c>
      <c r="C179" s="161">
        <f>'Прайс гривня'!$E$18</f>
        <v>1806</v>
      </c>
      <c r="D179" s="162">
        <f>'Прайс гривня'!$F$18</f>
        <v>1625</v>
      </c>
      <c r="E179" s="163">
        <v>5</v>
      </c>
      <c r="F179" s="162">
        <f>'Прайс гривня'!$H$18</f>
        <v>1536</v>
      </c>
      <c r="G179" s="163">
        <v>10</v>
      </c>
      <c r="H179" s="162">
        <f>'Прайс гривня'!$J$18</f>
        <v>1416</v>
      </c>
      <c r="I179" s="168">
        <v>30</v>
      </c>
      <c r="J179" s="164">
        <f t="shared" si="3"/>
        <v>2077</v>
      </c>
      <c r="K179" s="208">
        <v>1</v>
      </c>
      <c r="L179" s="2">
        <v>2121061662</v>
      </c>
      <c r="M179" s="2" t="s">
        <v>575</v>
      </c>
    </row>
    <row r="180" spans="1:13" x14ac:dyDescent="0.3">
      <c r="A180" s="159" t="s">
        <v>440</v>
      </c>
      <c r="B180" s="160" t="s">
        <v>431</v>
      </c>
      <c r="C180" s="161">
        <f>'Прайс гривня'!$E$18</f>
        <v>1806</v>
      </c>
      <c r="D180" s="162">
        <f>'Прайс гривня'!$F$18</f>
        <v>1625</v>
      </c>
      <c r="E180" s="163">
        <v>5</v>
      </c>
      <c r="F180" s="162">
        <f>'Прайс гривня'!$H$18</f>
        <v>1536</v>
      </c>
      <c r="G180" s="163">
        <v>10</v>
      </c>
      <c r="H180" s="162">
        <f>'Прайс гривня'!$J$18</f>
        <v>1416</v>
      </c>
      <c r="I180" s="168">
        <v>30</v>
      </c>
      <c r="J180" s="164">
        <f t="shared" si="3"/>
        <v>2077</v>
      </c>
      <c r="K180" s="208">
        <v>1</v>
      </c>
      <c r="L180" s="2">
        <v>2121061663</v>
      </c>
      <c r="M180" s="2" t="s">
        <v>575</v>
      </c>
    </row>
    <row r="181" spans="1:13" x14ac:dyDescent="0.3">
      <c r="A181" s="159" t="s">
        <v>441</v>
      </c>
      <c r="B181" s="160" t="s">
        <v>433</v>
      </c>
      <c r="C181" s="161">
        <f>'Прайс гривня'!$E$18</f>
        <v>1806</v>
      </c>
      <c r="D181" s="162">
        <f>'Прайс гривня'!$F$18</f>
        <v>1625</v>
      </c>
      <c r="E181" s="163">
        <v>5</v>
      </c>
      <c r="F181" s="162">
        <f>'Прайс гривня'!$H$18</f>
        <v>1536</v>
      </c>
      <c r="G181" s="163">
        <v>10</v>
      </c>
      <c r="H181" s="162">
        <f>'Прайс гривня'!$J$18</f>
        <v>1416</v>
      </c>
      <c r="I181" s="168">
        <v>30</v>
      </c>
      <c r="J181" s="164">
        <f t="shared" si="3"/>
        <v>2077</v>
      </c>
      <c r="K181" s="208">
        <v>1</v>
      </c>
      <c r="L181" s="2">
        <v>2121061664</v>
      </c>
      <c r="M181" s="2" t="s">
        <v>575</v>
      </c>
    </row>
    <row r="182" spans="1:13" x14ac:dyDescent="0.3">
      <c r="A182" s="142" t="str">
        <f>'Прайс гривня'!B50</f>
        <v>00081</v>
      </c>
      <c r="B182" s="143" t="str">
        <f>'Прайс гривня'!C50</f>
        <v>Кріплення амортизатора кутове</v>
      </c>
      <c r="C182" s="155">
        <f>'Прайс гривня'!E50</f>
        <v>50</v>
      </c>
      <c r="D182" s="148">
        <f>'Прайс гривня'!F50</f>
        <v>45</v>
      </c>
      <c r="E182" s="158">
        <v>10</v>
      </c>
      <c r="F182" s="148">
        <f>'Прайс гривня'!H50</f>
        <v>40</v>
      </c>
      <c r="G182" s="158">
        <v>10</v>
      </c>
      <c r="H182" s="148">
        <f>'Прайс гривня'!J50</f>
        <v>35</v>
      </c>
      <c r="I182" s="169">
        <v>30</v>
      </c>
      <c r="J182" s="170">
        <f t="shared" si="3"/>
        <v>58</v>
      </c>
      <c r="K182" s="42">
        <v>1</v>
      </c>
      <c r="L182" s="2">
        <v>1712734828</v>
      </c>
      <c r="M182" s="2" t="s">
        <v>575</v>
      </c>
    </row>
    <row r="183" spans="1:13" x14ac:dyDescent="0.3">
      <c r="A183" s="142" t="str">
        <f>'Прайс гривня'!B51</f>
        <v>0008</v>
      </c>
      <c r="B183" s="18" t="str">
        <f>'Прайс гривня'!C51</f>
        <v>Кріплення амортизатора пряме</v>
      </c>
      <c r="C183" s="153">
        <f>'Прайс гривня'!E51</f>
        <v>50</v>
      </c>
      <c r="D183" s="146">
        <f>'Прайс гривня'!F51</f>
        <v>45</v>
      </c>
      <c r="E183" s="144">
        <v>10</v>
      </c>
      <c r="F183" s="146">
        <f>'Прайс гривня'!H51</f>
        <v>40</v>
      </c>
      <c r="G183" s="158">
        <v>10</v>
      </c>
      <c r="H183" s="148">
        <f>'Прайс гривня'!J51</f>
        <v>35</v>
      </c>
      <c r="I183" s="169">
        <v>30</v>
      </c>
      <c r="J183" s="152">
        <f t="shared" ref="J183:J226" si="4">ROUND(C183*1.15,0)</f>
        <v>58</v>
      </c>
      <c r="K183" s="42">
        <v>1</v>
      </c>
      <c r="L183" s="2">
        <v>1714831842</v>
      </c>
      <c r="M183" s="2" t="s">
        <v>575</v>
      </c>
    </row>
    <row r="184" spans="1:13" x14ac:dyDescent="0.3">
      <c r="A184" s="142" t="s">
        <v>80</v>
      </c>
      <c r="B184" s="143" t="s">
        <v>273</v>
      </c>
      <c r="C184" s="155">
        <f>'Прайс гривня'!E55</f>
        <v>1330</v>
      </c>
      <c r="D184" s="148">
        <f>'Прайс гривня'!F55</f>
        <v>1197</v>
      </c>
      <c r="E184" s="158">
        <v>3</v>
      </c>
      <c r="F184" s="148">
        <f>'Прайс гривня'!H55</f>
        <v>1130.5</v>
      </c>
      <c r="G184" s="158">
        <v>10</v>
      </c>
      <c r="H184" s="148">
        <f>'Прайс гривня'!J55</f>
        <v>1064</v>
      </c>
      <c r="I184" s="169">
        <v>30</v>
      </c>
      <c r="J184" s="152">
        <f t="shared" si="4"/>
        <v>1530</v>
      </c>
      <c r="K184" s="42">
        <v>1</v>
      </c>
      <c r="L184" s="214"/>
      <c r="M184" s="2" t="s">
        <v>575</v>
      </c>
    </row>
    <row r="185" spans="1:13" x14ac:dyDescent="0.3">
      <c r="A185" s="159" t="s">
        <v>450</v>
      </c>
      <c r="B185" s="160" t="s">
        <v>442</v>
      </c>
      <c r="C185" s="161">
        <f>'Прайс гривня'!E55+'Прайс гривня'!E47*2</f>
        <v>1604</v>
      </c>
      <c r="D185" s="162">
        <f>'Прайс гривня'!F55+'Прайс гривня'!F47*2</f>
        <v>1443</v>
      </c>
      <c r="E185" s="163">
        <v>3</v>
      </c>
      <c r="F185" s="162">
        <f>'Прайс гривня'!H55+'Прайс гривня'!H47*2</f>
        <v>1362.5</v>
      </c>
      <c r="G185" s="163">
        <v>10</v>
      </c>
      <c r="H185" s="162">
        <f>'Прайс гривня'!J55+'Прайс гривня'!J47*2</f>
        <v>1269.5999999999999</v>
      </c>
      <c r="I185" s="168">
        <v>30</v>
      </c>
      <c r="J185" s="164">
        <f t="shared" si="4"/>
        <v>1845</v>
      </c>
      <c r="K185" s="208">
        <v>1</v>
      </c>
      <c r="L185" s="2">
        <v>39923491</v>
      </c>
      <c r="M185" s="2" t="s">
        <v>575</v>
      </c>
    </row>
    <row r="186" spans="1:13" x14ac:dyDescent="0.3">
      <c r="A186" s="159" t="s">
        <v>451</v>
      </c>
      <c r="B186" s="160" t="s">
        <v>443</v>
      </c>
      <c r="C186" s="161">
        <f>'Прайс гривня'!$E$56</f>
        <v>1582</v>
      </c>
      <c r="D186" s="162">
        <f>'Прайс гривня'!$F$56</f>
        <v>1423</v>
      </c>
      <c r="E186" s="163">
        <v>3</v>
      </c>
      <c r="F186" s="162">
        <f>'Прайс гривня'!$H$56</f>
        <v>1344.5</v>
      </c>
      <c r="G186" s="163">
        <v>10</v>
      </c>
      <c r="H186" s="162">
        <f>'Прайс гривня'!$J$56</f>
        <v>1254</v>
      </c>
      <c r="I186" s="168">
        <v>30</v>
      </c>
      <c r="J186" s="164">
        <f t="shared" si="4"/>
        <v>1819</v>
      </c>
      <c r="K186" s="208">
        <v>1</v>
      </c>
      <c r="L186" s="2">
        <v>1643655669</v>
      </c>
      <c r="M186" s="2" t="s">
        <v>575</v>
      </c>
    </row>
    <row r="187" spans="1:13" x14ac:dyDescent="0.3">
      <c r="A187" s="159" t="s">
        <v>452</v>
      </c>
      <c r="B187" s="160" t="s">
        <v>444</v>
      </c>
      <c r="C187" s="161">
        <f>'Прайс гривня'!$E$56</f>
        <v>1582</v>
      </c>
      <c r="D187" s="162">
        <f>'Прайс гривня'!$F$56</f>
        <v>1423</v>
      </c>
      <c r="E187" s="163">
        <v>3</v>
      </c>
      <c r="F187" s="162">
        <f>'Прайс гривня'!$H$56</f>
        <v>1344.5</v>
      </c>
      <c r="G187" s="163">
        <v>10</v>
      </c>
      <c r="H187" s="162">
        <f>'Прайс гривня'!$J$56</f>
        <v>1254</v>
      </c>
      <c r="I187" s="168">
        <v>30</v>
      </c>
      <c r="J187" s="164">
        <f t="shared" si="4"/>
        <v>1819</v>
      </c>
      <c r="K187" s="208">
        <v>1</v>
      </c>
      <c r="L187" s="2">
        <v>1643655670</v>
      </c>
      <c r="M187" s="2" t="s">
        <v>575</v>
      </c>
    </row>
    <row r="188" spans="1:13" x14ac:dyDescent="0.3">
      <c r="A188" s="159" t="s">
        <v>453</v>
      </c>
      <c r="B188" s="160" t="s">
        <v>445</v>
      </c>
      <c r="C188" s="161">
        <f>'Прайс гривня'!$E$56</f>
        <v>1582</v>
      </c>
      <c r="D188" s="162">
        <f>'Прайс гривня'!$F$56</f>
        <v>1423</v>
      </c>
      <c r="E188" s="163">
        <v>3</v>
      </c>
      <c r="F188" s="162">
        <f>'Прайс гривня'!$H$56</f>
        <v>1344.5</v>
      </c>
      <c r="G188" s="163">
        <v>10</v>
      </c>
      <c r="H188" s="162">
        <f>'Прайс гривня'!$J$56</f>
        <v>1254</v>
      </c>
      <c r="I188" s="168">
        <v>30</v>
      </c>
      <c r="J188" s="164">
        <f t="shared" si="4"/>
        <v>1819</v>
      </c>
      <c r="K188" s="208">
        <v>1</v>
      </c>
      <c r="L188" s="2">
        <v>1643655671</v>
      </c>
      <c r="M188" s="2" t="s">
        <v>575</v>
      </c>
    </row>
    <row r="189" spans="1:13" x14ac:dyDescent="0.3">
      <c r="A189" s="159" t="s">
        <v>454</v>
      </c>
      <c r="B189" s="160" t="s">
        <v>446</v>
      </c>
      <c r="C189" s="161">
        <f>'Прайс гривня'!$E$56</f>
        <v>1582</v>
      </c>
      <c r="D189" s="162">
        <f>'Прайс гривня'!$F$56</f>
        <v>1423</v>
      </c>
      <c r="E189" s="163">
        <v>3</v>
      </c>
      <c r="F189" s="162">
        <f>'Прайс гривня'!$H$56</f>
        <v>1344.5</v>
      </c>
      <c r="G189" s="163">
        <v>10</v>
      </c>
      <c r="H189" s="162">
        <f>'Прайс гривня'!$J$56</f>
        <v>1254</v>
      </c>
      <c r="I189" s="168">
        <v>30</v>
      </c>
      <c r="J189" s="164">
        <f t="shared" si="4"/>
        <v>1819</v>
      </c>
      <c r="K189" s="208">
        <v>1</v>
      </c>
      <c r="L189" s="2">
        <v>1643655672</v>
      </c>
      <c r="M189" s="2" t="s">
        <v>575</v>
      </c>
    </row>
    <row r="190" spans="1:13" x14ac:dyDescent="0.3">
      <c r="A190" s="159" t="s">
        <v>455</v>
      </c>
      <c r="B190" s="160" t="s">
        <v>447</v>
      </c>
      <c r="C190" s="161">
        <f>'Прайс гривня'!$E$56</f>
        <v>1582</v>
      </c>
      <c r="D190" s="162">
        <f>'Прайс гривня'!$F$56</f>
        <v>1423</v>
      </c>
      <c r="E190" s="163">
        <v>3</v>
      </c>
      <c r="F190" s="162">
        <f>'Прайс гривня'!$H$56</f>
        <v>1344.5</v>
      </c>
      <c r="G190" s="163">
        <v>10</v>
      </c>
      <c r="H190" s="162">
        <f>'Прайс гривня'!$J$56</f>
        <v>1254</v>
      </c>
      <c r="I190" s="168">
        <v>30</v>
      </c>
      <c r="J190" s="164">
        <f t="shared" si="4"/>
        <v>1819</v>
      </c>
      <c r="K190" s="208">
        <v>1</v>
      </c>
      <c r="L190" s="2">
        <v>1643655673</v>
      </c>
      <c r="M190" s="2" t="s">
        <v>575</v>
      </c>
    </row>
    <row r="191" spans="1:13" x14ac:dyDescent="0.3">
      <c r="A191" s="159" t="s">
        <v>456</v>
      </c>
      <c r="B191" s="160" t="s">
        <v>448</v>
      </c>
      <c r="C191" s="161">
        <f>'Прайс гривня'!E55+'Прайс гривня'!E47*2</f>
        <v>1604</v>
      </c>
      <c r="D191" s="162">
        <f>'Прайс гривня'!F55+'Прайс гривня'!F47*2</f>
        <v>1443</v>
      </c>
      <c r="E191" s="163">
        <v>3</v>
      </c>
      <c r="F191" s="162">
        <f>'Прайс гривня'!H55+'Прайс гривня'!H47*2</f>
        <v>1362.5</v>
      </c>
      <c r="G191" s="163">
        <v>10</v>
      </c>
      <c r="H191" s="162">
        <f>'Прайс гривня'!J55+'Прайс гривня'!J47*2</f>
        <v>1269.5999999999999</v>
      </c>
      <c r="I191" s="168">
        <v>30</v>
      </c>
      <c r="J191" s="164">
        <f t="shared" si="4"/>
        <v>1845</v>
      </c>
      <c r="K191" s="208">
        <v>1</v>
      </c>
      <c r="L191" s="2">
        <v>1643655674</v>
      </c>
      <c r="M191" s="2" t="s">
        <v>575</v>
      </c>
    </row>
    <row r="192" spans="1:13" x14ac:dyDescent="0.3">
      <c r="A192" s="159" t="s">
        <v>457</v>
      </c>
      <c r="B192" s="160" t="s">
        <v>449</v>
      </c>
      <c r="C192" s="161">
        <f>'Прайс гривня'!E55+'Прайс гривня'!E47*2</f>
        <v>1604</v>
      </c>
      <c r="D192" s="162">
        <f>'Прайс гривня'!F55+'Прайс гривня'!F47*2</f>
        <v>1443</v>
      </c>
      <c r="E192" s="163">
        <v>3</v>
      </c>
      <c r="F192" s="162">
        <f>'Прайс гривня'!H55+'Прайс гривня'!H47*2</f>
        <v>1362.5</v>
      </c>
      <c r="G192" s="163">
        <v>10</v>
      </c>
      <c r="H192" s="162">
        <f>'Прайс гривня'!J55+'Прайс гривня'!J47*2</f>
        <v>1269.5999999999999</v>
      </c>
      <c r="I192" s="168">
        <v>30</v>
      </c>
      <c r="J192" s="164">
        <f t="shared" si="4"/>
        <v>1845</v>
      </c>
      <c r="K192" s="208">
        <v>1</v>
      </c>
      <c r="L192" s="2">
        <v>2622937887</v>
      </c>
      <c r="M192" s="2" t="s">
        <v>575</v>
      </c>
    </row>
    <row r="193" spans="1:13" x14ac:dyDescent="0.3">
      <c r="A193" s="142" t="str">
        <f>'Прайс гривня'!B57</f>
        <v>0209</v>
      </c>
      <c r="B193" s="18" t="str">
        <f>'Прайс гривня'!C57</f>
        <v>Механізм ліжка трансформера односп MLА209, пара, (Італ)</v>
      </c>
      <c r="C193" s="153">
        <f>'Прайс гривня'!E57</f>
        <v>9940</v>
      </c>
      <c r="D193" s="146">
        <f>'Прайс гривня'!F57</f>
        <v>8946</v>
      </c>
      <c r="E193" s="144">
        <v>3</v>
      </c>
      <c r="F193" s="146">
        <f>'Прайс гривня'!H57</f>
        <v>8449</v>
      </c>
      <c r="G193" s="158">
        <v>5</v>
      </c>
      <c r="H193" s="146">
        <v>0</v>
      </c>
      <c r="I193" s="166">
        <v>0</v>
      </c>
      <c r="J193" s="152">
        <f t="shared" si="4"/>
        <v>11431</v>
      </c>
      <c r="K193" s="42">
        <v>1</v>
      </c>
      <c r="L193" s="2">
        <v>43277860</v>
      </c>
      <c r="M193" s="2" t="s">
        <v>575</v>
      </c>
    </row>
    <row r="194" spans="1:13" x14ac:dyDescent="0.3">
      <c r="A194" s="207">
        <f>'Прайс валюта'!B58</f>
        <v>1081</v>
      </c>
      <c r="B194" s="18" t="str">
        <f>'Прайс гривня'!C58</f>
        <v>Механізм ліжка трансформера односп MLА108,1, пара, (Італ)</v>
      </c>
      <c r="C194" s="153">
        <f>'Прайс гривня'!E58</f>
        <v>9940</v>
      </c>
      <c r="D194" s="146">
        <f>'Прайс гривня'!F58</f>
        <v>8946</v>
      </c>
      <c r="E194" s="144">
        <v>3</v>
      </c>
      <c r="F194" s="146">
        <f>'Прайс гривня'!H58</f>
        <v>8449</v>
      </c>
      <c r="G194" s="158">
        <v>5</v>
      </c>
      <c r="H194" s="146">
        <v>0</v>
      </c>
      <c r="I194" s="166">
        <v>0</v>
      </c>
      <c r="J194" s="152">
        <f t="shared" si="4"/>
        <v>11431</v>
      </c>
      <c r="K194" s="42">
        <v>1</v>
      </c>
      <c r="L194" s="2">
        <v>43277846</v>
      </c>
      <c r="M194" s="2" t="s">
        <v>575</v>
      </c>
    </row>
    <row r="195" spans="1:13" x14ac:dyDescent="0.3">
      <c r="A195" s="207">
        <f>'Прайс валюта'!B59</f>
        <v>1082</v>
      </c>
      <c r="B195" s="18" t="str">
        <f>'Прайс гривня'!C59</f>
        <v>Механізм ліжка трансформера півторасп MLА108,2, пара, (Італ)</v>
      </c>
      <c r="C195" s="153">
        <f>'Прайс гривня'!E59</f>
        <v>11433</v>
      </c>
      <c r="D195" s="146">
        <f>'Прайс гривня'!F59</f>
        <v>10290</v>
      </c>
      <c r="E195" s="144">
        <v>3</v>
      </c>
      <c r="F195" s="146">
        <f>'Прайс гривня'!H59</f>
        <v>9718</v>
      </c>
      <c r="G195" s="158">
        <v>5</v>
      </c>
      <c r="H195" s="146">
        <v>0</v>
      </c>
      <c r="I195" s="166">
        <v>0</v>
      </c>
      <c r="J195" s="152">
        <f t="shared" si="4"/>
        <v>13148</v>
      </c>
      <c r="K195" s="42">
        <v>1</v>
      </c>
      <c r="L195" s="2">
        <v>29234369</v>
      </c>
      <c r="M195" s="2" t="s">
        <v>575</v>
      </c>
    </row>
    <row r="196" spans="1:13" x14ac:dyDescent="0.3">
      <c r="A196" s="207">
        <f>'Прайс валюта'!B60</f>
        <v>1084</v>
      </c>
      <c r="B196" s="18" t="str">
        <f>'Прайс гривня'!C60</f>
        <v>Механізм ліжка трансформера двосп MLА108,4, пара, (Італ)</v>
      </c>
      <c r="C196" s="153">
        <f>'Прайс гривня'!E60</f>
        <v>12463</v>
      </c>
      <c r="D196" s="146">
        <f>'Прайс гривня'!F60</f>
        <v>11217</v>
      </c>
      <c r="E196" s="144">
        <v>3</v>
      </c>
      <c r="F196" s="146">
        <f>'Прайс гривня'!H60</f>
        <v>10594</v>
      </c>
      <c r="G196" s="158">
        <v>5</v>
      </c>
      <c r="H196" s="146">
        <v>0</v>
      </c>
      <c r="I196" s="166">
        <v>0</v>
      </c>
      <c r="J196" s="152">
        <f t="shared" si="4"/>
        <v>14332</v>
      </c>
      <c r="K196" s="42">
        <v>1</v>
      </c>
      <c r="L196" s="2">
        <v>29234376</v>
      </c>
      <c r="M196" s="2" t="s">
        <v>575</v>
      </c>
    </row>
    <row r="197" spans="1:13" x14ac:dyDescent="0.3">
      <c r="A197" s="207" t="str">
        <f>'Прайс валюта'!B61</f>
        <v>1086</v>
      </c>
      <c r="B197" s="18" t="str">
        <f>'Прайс гривня'!C61</f>
        <v>Механізм ліжка трансформера двосп MLА108,6, пара, (Італ)</v>
      </c>
      <c r="C197" s="153">
        <f>'Прайс гривня'!E61</f>
        <v>0</v>
      </c>
      <c r="D197" s="146">
        <f>'Прайс гривня'!F61</f>
        <v>0</v>
      </c>
      <c r="E197" s="144">
        <v>3</v>
      </c>
      <c r="F197" s="146">
        <f>'Прайс гривня'!H61</f>
        <v>0</v>
      </c>
      <c r="G197" s="158">
        <v>5</v>
      </c>
      <c r="H197" s="146">
        <v>0</v>
      </c>
      <c r="I197" s="166">
        <v>0</v>
      </c>
      <c r="J197" s="152">
        <f t="shared" si="4"/>
        <v>0</v>
      </c>
      <c r="K197" s="42">
        <v>1</v>
      </c>
      <c r="L197" s="238">
        <v>379645748</v>
      </c>
      <c r="M197" s="238" t="s">
        <v>575</v>
      </c>
    </row>
    <row r="198" spans="1:13" x14ac:dyDescent="0.3">
      <c r="A198" s="207" t="str">
        <f>'Прайс валюта'!B62</f>
        <v>0107</v>
      </c>
      <c r="B198" s="18" t="str">
        <f>'Прайс гривня'!C62</f>
        <v>Механізм ліжка трансформера двосп "Крафт", пара, (Укр)</v>
      </c>
      <c r="C198" s="153">
        <f>'Прайс гривня'!E62</f>
        <v>7390</v>
      </c>
      <c r="D198" s="146">
        <f>'Прайс гривня'!F62</f>
        <v>6651</v>
      </c>
      <c r="E198" s="144">
        <v>3</v>
      </c>
      <c r="F198" s="146">
        <f>'Прайс гривня'!H62</f>
        <v>6282</v>
      </c>
      <c r="G198" s="158">
        <v>5</v>
      </c>
      <c r="H198" s="146">
        <v>0</v>
      </c>
      <c r="I198" s="166">
        <v>0</v>
      </c>
      <c r="J198" s="152">
        <f t="shared" si="4"/>
        <v>8499</v>
      </c>
      <c r="K198" s="42">
        <v>1</v>
      </c>
      <c r="L198" s="2">
        <v>37086417</v>
      </c>
      <c r="M198" s="2" t="s">
        <v>575</v>
      </c>
    </row>
    <row r="199" spans="1:13" x14ac:dyDescent="0.3">
      <c r="A199" s="142" t="s">
        <v>600</v>
      </c>
      <c r="B199" s="18" t="str">
        <f>'Прайс гривня'!C63</f>
        <v>Механізм ліжка трансформера двосп "Крафт плюс", пара, (Укр)</v>
      </c>
      <c r="C199" s="153">
        <f>'Прайс гривня'!E63</f>
        <v>7990</v>
      </c>
      <c r="D199" s="146">
        <f>'Прайс гривня'!F63</f>
        <v>7191</v>
      </c>
      <c r="E199" s="144">
        <v>3</v>
      </c>
      <c r="F199" s="146">
        <f>'Прайс гривня'!H63</f>
        <v>6792</v>
      </c>
      <c r="G199" s="158">
        <v>5</v>
      </c>
      <c r="H199" s="146">
        <v>0</v>
      </c>
      <c r="I199" s="166">
        <v>0</v>
      </c>
      <c r="J199" s="152">
        <f t="shared" si="4"/>
        <v>9189</v>
      </c>
      <c r="K199" s="42">
        <v>1</v>
      </c>
      <c r="L199" s="2">
        <v>503289108</v>
      </c>
      <c r="M199" s="2" t="s">
        <v>575</v>
      </c>
    </row>
    <row r="200" spans="1:13" x14ac:dyDescent="0.3">
      <c r="A200" s="142" t="str">
        <f>'Прайс гривня'!B64</f>
        <v>49500</v>
      </c>
      <c r="B200" s="18" t="str">
        <f>'Прайс гривня'!C64</f>
        <v>Механізм трансформації дивану єврокнижки "Тік Так" (крок 495)</v>
      </c>
      <c r="C200" s="153">
        <f>'Прайс гривня'!E64</f>
        <v>430</v>
      </c>
      <c r="D200" s="146">
        <f>'Прайс гривня'!F64</f>
        <v>387</v>
      </c>
      <c r="E200" s="144">
        <v>5</v>
      </c>
      <c r="F200" s="146">
        <f>'Прайс гривня'!H64</f>
        <v>366</v>
      </c>
      <c r="G200" s="144">
        <v>10</v>
      </c>
      <c r="H200" s="146">
        <f>'Прайс гривня'!J64</f>
        <v>344</v>
      </c>
      <c r="I200" s="166">
        <v>30</v>
      </c>
      <c r="J200" s="152">
        <f t="shared" si="4"/>
        <v>495</v>
      </c>
      <c r="K200" s="42">
        <v>1</v>
      </c>
      <c r="L200" s="2">
        <v>2360801671</v>
      </c>
      <c r="M200" s="2" t="s">
        <v>575</v>
      </c>
    </row>
    <row r="201" spans="1:13" x14ac:dyDescent="0.3">
      <c r="A201" s="159" t="s">
        <v>579</v>
      </c>
      <c r="B201" s="160" t="s">
        <v>560</v>
      </c>
      <c r="C201" s="161">
        <f>'Прайс гривня'!E64+'Прайс гривня'!E66</f>
        <v>715</v>
      </c>
      <c r="D201" s="162">
        <f>'Прайс гривня'!F64+'Прайс гривня'!F66</f>
        <v>644</v>
      </c>
      <c r="E201" s="163">
        <v>5</v>
      </c>
      <c r="F201" s="162">
        <f>'Прайс гривня'!H64+'Прайс гривня'!H66</f>
        <v>608</v>
      </c>
      <c r="G201" s="163">
        <v>10</v>
      </c>
      <c r="H201" s="162">
        <f>'Прайс гривня'!J64+'Прайс гривня'!J66</f>
        <v>572</v>
      </c>
      <c r="I201" s="168">
        <v>30</v>
      </c>
      <c r="J201" s="164">
        <f t="shared" si="4"/>
        <v>822</v>
      </c>
      <c r="K201" s="208">
        <v>1</v>
      </c>
      <c r="L201" s="2">
        <v>2360935922</v>
      </c>
      <c r="M201" s="2" t="s">
        <v>575</v>
      </c>
    </row>
    <row r="202" spans="1:13" x14ac:dyDescent="0.3">
      <c r="A202" s="142" t="str">
        <f>'Прайс гривня'!B65</f>
        <v>60000</v>
      </c>
      <c r="B202" s="18" t="str">
        <f>'Прайс гривня'!C65</f>
        <v>Механізм трансформації дивану єврокнижки "Тік Так" (крок 600)</v>
      </c>
      <c r="C202" s="153">
        <f>'Прайс гривня'!E65</f>
        <v>440</v>
      </c>
      <c r="D202" s="146">
        <f>'Прайс гривня'!F65</f>
        <v>396</v>
      </c>
      <c r="E202" s="144">
        <v>5</v>
      </c>
      <c r="F202" s="146">
        <f>'Прайс гривня'!H65</f>
        <v>374</v>
      </c>
      <c r="G202" s="144">
        <v>10</v>
      </c>
      <c r="H202" s="146">
        <f>'Прайс гривня'!J65</f>
        <v>352</v>
      </c>
      <c r="I202" s="166">
        <v>30</v>
      </c>
      <c r="J202" s="152">
        <f t="shared" si="4"/>
        <v>506</v>
      </c>
      <c r="K202" s="42">
        <v>1</v>
      </c>
      <c r="L202" s="2">
        <v>2369924738</v>
      </c>
      <c r="M202" s="2" t="s">
        <v>575</v>
      </c>
    </row>
    <row r="203" spans="1:13" x14ac:dyDescent="0.3">
      <c r="A203" s="159" t="s">
        <v>578</v>
      </c>
      <c r="B203" s="160" t="s">
        <v>561</v>
      </c>
      <c r="C203" s="161">
        <f>'Прайс гривня'!E65+'Прайс гривня'!E66</f>
        <v>725</v>
      </c>
      <c r="D203" s="162">
        <f>'Прайс гривня'!F64+'Прайс гривня'!F66</f>
        <v>644</v>
      </c>
      <c r="E203" s="163">
        <v>5</v>
      </c>
      <c r="F203" s="162">
        <f>'Прайс гривня'!H65+'Прайс гривня'!H66</f>
        <v>616</v>
      </c>
      <c r="G203" s="163">
        <v>10</v>
      </c>
      <c r="H203" s="162">
        <f>'Прайс гривня'!J65+'Прайс гривня'!J66</f>
        <v>580</v>
      </c>
      <c r="I203" s="168">
        <v>30</v>
      </c>
      <c r="J203" s="164">
        <f t="shared" si="4"/>
        <v>834</v>
      </c>
      <c r="K203" s="208">
        <v>1</v>
      </c>
      <c r="L203" s="2">
        <v>2369924740</v>
      </c>
      <c r="M203" s="2" t="s">
        <v>575</v>
      </c>
    </row>
    <row r="204" spans="1:13" x14ac:dyDescent="0.3">
      <c r="A204" s="142" t="str">
        <f>'Прайс гривня'!B66</f>
        <v>10001</v>
      </c>
      <c r="B204" s="18" t="str">
        <f>'Прайс гривня'!C66</f>
        <v xml:space="preserve">Штанга телеск.  для механізму трансформації дивану єврокнижка "Тік Так" </v>
      </c>
      <c r="C204" s="153">
        <f>'Прайс гривня'!E66</f>
        <v>285</v>
      </c>
      <c r="D204" s="146">
        <f>'Прайс гривня'!F66</f>
        <v>257</v>
      </c>
      <c r="E204" s="144">
        <v>5</v>
      </c>
      <c r="F204" s="146">
        <f>'Прайс гривня'!H66</f>
        <v>242</v>
      </c>
      <c r="G204" s="144">
        <v>20</v>
      </c>
      <c r="H204" s="146">
        <f>'Прайс гривня'!J66</f>
        <v>228</v>
      </c>
      <c r="I204" s="166">
        <v>50</v>
      </c>
      <c r="J204" s="152">
        <f t="shared" si="4"/>
        <v>328</v>
      </c>
      <c r="K204" s="42">
        <v>1</v>
      </c>
      <c r="L204" s="2">
        <v>2370439162</v>
      </c>
      <c r="M204" s="2" t="s">
        <v>575</v>
      </c>
    </row>
    <row r="205" spans="1:13" x14ac:dyDescent="0.3">
      <c r="A205" s="142" t="str">
        <f>'Прайс гривня'!B67</f>
        <v>00780</v>
      </c>
      <c r="B205" s="18" t="str">
        <f>'Прайс гривня'!C67</f>
        <v>Механізм дивану "Дельфін" 780мм</v>
      </c>
      <c r="C205" s="153">
        <f>'Прайс гривня'!E67</f>
        <v>595</v>
      </c>
      <c r="D205" s="146">
        <f>'Прайс гривня'!F67</f>
        <v>535.5</v>
      </c>
      <c r="E205" s="144">
        <v>5</v>
      </c>
      <c r="F205" s="146">
        <f>'Прайс гривня'!H67</f>
        <v>505.75</v>
      </c>
      <c r="G205" s="144">
        <v>10</v>
      </c>
      <c r="H205" s="146">
        <f>'Прайс гривня'!J67</f>
        <v>476</v>
      </c>
      <c r="I205" s="166">
        <v>30</v>
      </c>
      <c r="J205" s="152">
        <f t="shared" si="4"/>
        <v>684</v>
      </c>
      <c r="K205" s="42">
        <v>1</v>
      </c>
      <c r="L205" s="2">
        <v>2391276564</v>
      </c>
      <c r="M205" s="2" t="s">
        <v>575</v>
      </c>
    </row>
    <row r="206" spans="1:13" x14ac:dyDescent="0.3">
      <c r="A206" s="142" t="str">
        <f>'Прайс гривня'!B68</f>
        <v>0255</v>
      </c>
      <c r="B206" s="18" t="str">
        <f>'Прайс гривня'!C68</f>
        <v>Нога поворотно-відкидна нікель, вис. 255мм, пара, (Укр)</v>
      </c>
      <c r="C206" s="153">
        <f>'Прайс гривня'!E68</f>
        <v>1190</v>
      </c>
      <c r="D206" s="146">
        <f>'Прайс гривня'!F68</f>
        <v>1071</v>
      </c>
      <c r="E206" s="144">
        <v>3</v>
      </c>
      <c r="F206" s="146">
        <f>'Прайс гривня'!H68</f>
        <v>1012</v>
      </c>
      <c r="G206" s="144">
        <v>10</v>
      </c>
      <c r="H206" s="146">
        <f>'Прайс гривня'!J68</f>
        <v>893</v>
      </c>
      <c r="I206" s="166">
        <v>20</v>
      </c>
      <c r="J206" s="152">
        <f t="shared" si="4"/>
        <v>1369</v>
      </c>
      <c r="K206" s="42">
        <v>1</v>
      </c>
      <c r="L206" s="2">
        <v>35956376</v>
      </c>
      <c r="M206" s="2" t="s">
        <v>575</v>
      </c>
    </row>
    <row r="207" spans="1:13" x14ac:dyDescent="0.3">
      <c r="A207" s="142" t="str">
        <f>'Прайс гривня'!B69</f>
        <v>0450</v>
      </c>
      <c r="B207" s="18" t="str">
        <f>'Прайс гривня'!C69</f>
        <v>Нога поворотно-відкидна нікель, вис. 450мм, пара, (Укр)</v>
      </c>
      <c r="C207" s="153">
        <f>'Прайс гривня'!E69</f>
        <v>1390</v>
      </c>
      <c r="D207" s="146">
        <f>'Прайс гривня'!F69</f>
        <v>1251</v>
      </c>
      <c r="E207" s="144">
        <v>3</v>
      </c>
      <c r="F207" s="146">
        <f>'Прайс гривня'!H69</f>
        <v>1182</v>
      </c>
      <c r="G207" s="144">
        <v>10</v>
      </c>
      <c r="H207" s="146">
        <f>'Прайс гривня'!J69</f>
        <v>1043</v>
      </c>
      <c r="I207" s="166">
        <v>20</v>
      </c>
      <c r="J207" s="152">
        <f t="shared" si="4"/>
        <v>1599</v>
      </c>
      <c r="K207" s="42">
        <v>1</v>
      </c>
      <c r="L207" s="2">
        <v>400625138</v>
      </c>
      <c r="M207" s="2" t="s">
        <v>575</v>
      </c>
    </row>
    <row r="208" spans="1:13" x14ac:dyDescent="0.3">
      <c r="A208" s="142" t="str">
        <f>'Прайс гривня'!B73</f>
        <v>0090</v>
      </c>
      <c r="B208" s="18" t="s">
        <v>275</v>
      </c>
      <c r="C208" s="153">
        <f>'Прайс гривня'!E73</f>
        <v>90</v>
      </c>
      <c r="D208" s="146">
        <f>'Прайс гривня'!F73</f>
        <v>81</v>
      </c>
      <c r="E208" s="144">
        <v>5</v>
      </c>
      <c r="F208" s="146">
        <f>'Прайс гривня'!H73</f>
        <v>72</v>
      </c>
      <c r="G208" s="144">
        <v>10</v>
      </c>
      <c r="H208" s="146">
        <f>'Прайс гривня'!J73</f>
        <v>63</v>
      </c>
      <c r="I208" s="166">
        <v>20</v>
      </c>
      <c r="J208" s="152">
        <f t="shared" si="4"/>
        <v>104</v>
      </c>
      <c r="K208" s="42">
        <v>1</v>
      </c>
      <c r="L208" s="2">
        <v>47936382</v>
      </c>
      <c r="M208" s="2" t="s">
        <v>575</v>
      </c>
    </row>
    <row r="209" spans="1:13" x14ac:dyDescent="0.3">
      <c r="A209" s="207" t="s">
        <v>562</v>
      </c>
      <c r="B209" s="18" t="s">
        <v>563</v>
      </c>
      <c r="C209" s="153">
        <f>'Прайс гривня'!E74</f>
        <v>120</v>
      </c>
      <c r="D209" s="146">
        <f>'Прайс гривня'!F74</f>
        <v>108</v>
      </c>
      <c r="E209" s="144">
        <v>5</v>
      </c>
      <c r="F209" s="146">
        <f>'Прайс гривня'!H74</f>
        <v>96</v>
      </c>
      <c r="G209" s="144">
        <v>10</v>
      </c>
      <c r="H209" s="146">
        <f>'Прайс гривня'!J74</f>
        <v>84</v>
      </c>
      <c r="I209" s="166">
        <v>20</v>
      </c>
      <c r="J209" s="152">
        <f t="shared" si="4"/>
        <v>138</v>
      </c>
      <c r="K209" s="42">
        <v>1</v>
      </c>
      <c r="L209" s="2">
        <v>63989842</v>
      </c>
      <c r="M209" s="2" t="s">
        <v>575</v>
      </c>
    </row>
    <row r="210" spans="1:13" x14ac:dyDescent="0.3">
      <c r="A210" s="142" t="s">
        <v>276</v>
      </c>
      <c r="B210" s="18" t="s">
        <v>539</v>
      </c>
      <c r="C210" s="153">
        <f>'Прайс гривня'!E74</f>
        <v>120</v>
      </c>
      <c r="D210" s="146">
        <f>'Прайс гривня'!F74</f>
        <v>108</v>
      </c>
      <c r="E210" s="144">
        <v>5</v>
      </c>
      <c r="F210" s="146">
        <f>'Прайс гривня'!H74</f>
        <v>96</v>
      </c>
      <c r="G210" s="144">
        <v>10</v>
      </c>
      <c r="H210" s="146">
        <f>'Прайс гривня'!J74</f>
        <v>84</v>
      </c>
      <c r="I210" s="166">
        <v>20</v>
      </c>
      <c r="J210" s="152">
        <f t="shared" si="4"/>
        <v>138</v>
      </c>
      <c r="K210" s="42">
        <v>1</v>
      </c>
      <c r="L210" s="2">
        <v>1752770492</v>
      </c>
      <c r="M210" s="2" t="s">
        <v>575</v>
      </c>
    </row>
    <row r="211" spans="1:13" x14ac:dyDescent="0.3">
      <c r="A211" s="142" t="s">
        <v>277</v>
      </c>
      <c r="B211" s="18" t="s">
        <v>540</v>
      </c>
      <c r="C211" s="153">
        <f>'Прайс гривня'!E74</f>
        <v>120</v>
      </c>
      <c r="D211" s="146">
        <f>'Прайс гривня'!F74</f>
        <v>108</v>
      </c>
      <c r="E211" s="144">
        <v>5</v>
      </c>
      <c r="F211" s="146">
        <f>'Прайс гривня'!H74</f>
        <v>96</v>
      </c>
      <c r="G211" s="144">
        <v>10</v>
      </c>
      <c r="H211" s="146">
        <f>'Прайс гривня'!J74</f>
        <v>84</v>
      </c>
      <c r="I211" s="166">
        <v>20</v>
      </c>
      <c r="J211" s="152">
        <f t="shared" si="4"/>
        <v>138</v>
      </c>
      <c r="K211" s="42">
        <v>1</v>
      </c>
      <c r="L211" s="2">
        <v>1752770493</v>
      </c>
      <c r="M211" s="2" t="s">
        <v>575</v>
      </c>
    </row>
    <row r="212" spans="1:13" x14ac:dyDescent="0.3">
      <c r="A212" s="142" t="s">
        <v>278</v>
      </c>
      <c r="B212" s="18" t="s">
        <v>541</v>
      </c>
      <c r="C212" s="153">
        <f>'Прайс гривня'!E74</f>
        <v>120</v>
      </c>
      <c r="D212" s="146">
        <f>'Прайс гривня'!F74</f>
        <v>108</v>
      </c>
      <c r="E212" s="144">
        <v>5</v>
      </c>
      <c r="F212" s="146">
        <f>'Прайс гривня'!H74</f>
        <v>96</v>
      </c>
      <c r="G212" s="144">
        <v>10</v>
      </c>
      <c r="H212" s="146">
        <f>'Прайс гривня'!J74</f>
        <v>84</v>
      </c>
      <c r="I212" s="166">
        <v>20</v>
      </c>
      <c r="J212" s="152">
        <f t="shared" si="4"/>
        <v>138</v>
      </c>
      <c r="K212" s="42">
        <v>1</v>
      </c>
      <c r="L212" s="2">
        <v>1752770494</v>
      </c>
      <c r="M212" s="2" t="s">
        <v>575</v>
      </c>
    </row>
    <row r="213" spans="1:13" x14ac:dyDescent="0.3">
      <c r="A213" s="142" t="str">
        <f>'Прайс гривня'!B76</f>
        <v>1620</v>
      </c>
      <c r="B213" s="18" t="str">
        <f>'Прайс гривня'!C76</f>
        <v>Механізм журнал-обідн стола трансформера "Сігма",пара (Укр)</v>
      </c>
      <c r="C213" s="153">
        <f>'Прайс гривня'!E76</f>
        <v>2150</v>
      </c>
      <c r="D213" s="146">
        <f>'Прайс гривня'!F76</f>
        <v>2043</v>
      </c>
      <c r="E213" s="144">
        <v>5</v>
      </c>
      <c r="F213" s="146">
        <f>'Прайс гривня'!H76</f>
        <v>1935</v>
      </c>
      <c r="G213" s="144">
        <v>10</v>
      </c>
      <c r="H213" s="146">
        <f>'Прайс гривня'!J76</f>
        <v>1828</v>
      </c>
      <c r="I213" s="166">
        <v>20</v>
      </c>
      <c r="J213" s="152">
        <f t="shared" si="4"/>
        <v>2473</v>
      </c>
      <c r="K213" s="42">
        <v>1</v>
      </c>
      <c r="L213" s="2">
        <v>26688985</v>
      </c>
      <c r="M213" s="2" t="s">
        <v>575</v>
      </c>
    </row>
    <row r="214" spans="1:13" x14ac:dyDescent="0.3">
      <c r="A214" s="142" t="str">
        <f>'Прайс гривня'!B77</f>
        <v>1630</v>
      </c>
      <c r="B214" s="18" t="str">
        <f>'Прайс гривня'!C77</f>
        <v>Механізм журнально обіднього столу трансформера X-Fly (Укр)</v>
      </c>
      <c r="C214" s="153">
        <f>'Прайс гривня'!E77</f>
        <v>1200</v>
      </c>
      <c r="D214" s="146">
        <f>'Прайс гривня'!F77</f>
        <v>1080</v>
      </c>
      <c r="E214" s="144">
        <v>5</v>
      </c>
      <c r="F214" s="146">
        <f>'Прайс гривня'!H77</f>
        <v>1020</v>
      </c>
      <c r="G214" s="144">
        <v>10</v>
      </c>
      <c r="H214" s="146">
        <f>'Прайс гривня'!J77</f>
        <v>960</v>
      </c>
      <c r="I214" s="166">
        <v>20</v>
      </c>
      <c r="J214" s="152">
        <f t="shared" si="4"/>
        <v>1380</v>
      </c>
      <c r="K214" s="42">
        <v>1</v>
      </c>
      <c r="L214" s="2">
        <v>1877160177</v>
      </c>
      <c r="M214" s="2" t="s">
        <v>575</v>
      </c>
    </row>
    <row r="215" spans="1:13" x14ac:dyDescent="0.3">
      <c r="A215" s="142" t="str">
        <f>'Прайс гривня'!B78</f>
        <v>1640</v>
      </c>
      <c r="B215" s="18" t="str">
        <f>'Прайс гривня'!C78</f>
        <v>Механізм для відкидного столу трансформера "Рембо"білий (Укр)</v>
      </c>
      <c r="C215" s="153">
        <f>'Прайс гривня'!E78</f>
        <v>2400</v>
      </c>
      <c r="D215" s="146">
        <f>'Прайс гривня'!F78</f>
        <v>2160</v>
      </c>
      <c r="E215" s="144">
        <v>5</v>
      </c>
      <c r="F215" s="146">
        <f>'Прайс гривня'!H78</f>
        <v>2040</v>
      </c>
      <c r="G215" s="144">
        <v>10</v>
      </c>
      <c r="H215" s="146">
        <f>'Прайс гривня'!J78</f>
        <v>1920</v>
      </c>
      <c r="I215" s="166">
        <v>20</v>
      </c>
      <c r="J215" s="152">
        <f t="shared" si="4"/>
        <v>2760</v>
      </c>
      <c r="K215" s="42">
        <v>1</v>
      </c>
      <c r="L215" s="2">
        <v>2024010773</v>
      </c>
      <c r="M215" s="2" t="s">
        <v>575</v>
      </c>
    </row>
    <row r="216" spans="1:13" x14ac:dyDescent="0.3">
      <c r="A216" s="207" t="s">
        <v>564</v>
      </c>
      <c r="B216" s="18" t="str">
        <f>'Прайс гривня'!C79</f>
        <v>Механізм для відкидного столу трансформера "Рембо"сірий (Укр)</v>
      </c>
      <c r="C216" s="153">
        <f>'Прайс гривня'!E79</f>
        <v>2400</v>
      </c>
      <c r="D216" s="146">
        <f>'Прайс гривня'!F79</f>
        <v>2160</v>
      </c>
      <c r="E216" s="144">
        <v>5</v>
      </c>
      <c r="F216" s="146">
        <f>'Прайс гривня'!H79</f>
        <v>2040</v>
      </c>
      <c r="G216" s="144">
        <v>10</v>
      </c>
      <c r="H216" s="146">
        <f>'Прайс гривня'!J79</f>
        <v>1920</v>
      </c>
      <c r="I216" s="166">
        <v>20</v>
      </c>
      <c r="J216" s="152">
        <f t="shared" si="4"/>
        <v>2760</v>
      </c>
      <c r="K216" s="42">
        <v>1</v>
      </c>
      <c r="L216" s="214"/>
      <c r="M216" s="2" t="s">
        <v>575</v>
      </c>
    </row>
    <row r="217" spans="1:13" x14ac:dyDescent="0.3">
      <c r="A217" s="207" t="s">
        <v>565</v>
      </c>
      <c r="B217" s="18" t="str">
        <f>'Прайс гривня'!C80</f>
        <v>Механізм для відкидного столу трансформера "Рембо"чорний (Укр)</v>
      </c>
      <c r="C217" s="153">
        <f>'Прайс гривня'!E80</f>
        <v>2400</v>
      </c>
      <c r="D217" s="146">
        <f>'Прайс гривня'!F80</f>
        <v>2160</v>
      </c>
      <c r="E217" s="144">
        <v>5</v>
      </c>
      <c r="F217" s="146">
        <f>'Прайс гривня'!H80</f>
        <v>2040</v>
      </c>
      <c r="G217" s="144">
        <v>10</v>
      </c>
      <c r="H217" s="146">
        <f>'Прайс гривня'!J80</f>
        <v>1920</v>
      </c>
      <c r="I217" s="166">
        <v>20</v>
      </c>
      <c r="J217" s="152">
        <f t="shared" si="4"/>
        <v>2760</v>
      </c>
      <c r="K217" s="42">
        <v>1</v>
      </c>
      <c r="L217" s="2">
        <v>2919675599</v>
      </c>
      <c r="M217" s="2" t="s">
        <v>575</v>
      </c>
    </row>
    <row r="218" spans="1:13" x14ac:dyDescent="0.3">
      <c r="A218" s="210" t="str">
        <f>'Прайс гривня'!B81</f>
        <v>0040К</v>
      </c>
      <c r="B218" s="160" t="str">
        <f>'Прайс гривня'!C81</f>
        <v>Комплект коліс для стола трансформера Сігма  (4шт.)</v>
      </c>
      <c r="C218" s="161">
        <f>'Прайс гривня'!E81</f>
        <v>398</v>
      </c>
      <c r="D218" s="162">
        <f>'Прайс гривня'!F81</f>
        <v>358</v>
      </c>
      <c r="E218" s="163">
        <v>5</v>
      </c>
      <c r="F218" s="162">
        <f>'Прайс гривня'!H81</f>
        <v>338</v>
      </c>
      <c r="G218" s="163">
        <v>50</v>
      </c>
      <c r="H218" s="162">
        <f>'Прайс гривня'!J81</f>
        <v>318</v>
      </c>
      <c r="I218" s="168">
        <v>100</v>
      </c>
      <c r="J218" s="164">
        <f t="shared" si="4"/>
        <v>458</v>
      </c>
      <c r="K218" s="208">
        <v>1</v>
      </c>
      <c r="L218" s="2">
        <v>282204543</v>
      </c>
      <c r="M218" s="2" t="s">
        <v>575</v>
      </c>
    </row>
    <row r="219" spans="1:13" x14ac:dyDescent="0.3">
      <c r="A219" s="142" t="str">
        <f>'Прайс гривня'!B82</f>
        <v>0040</v>
      </c>
      <c r="B219" s="18" t="str">
        <f>'Прайс гривня'!C82</f>
        <v>Колесо зі стопором d40мм М8, шт.</v>
      </c>
      <c r="C219" s="153">
        <f>'Прайс гривня'!E82</f>
        <v>86</v>
      </c>
      <c r="D219" s="146">
        <f>'Прайс гривня'!F82</f>
        <v>77</v>
      </c>
      <c r="E219" s="144">
        <v>20</v>
      </c>
      <c r="F219" s="146">
        <f>'Прайс гривня'!H82</f>
        <v>73.099999999999994</v>
      </c>
      <c r="G219" s="144">
        <v>50</v>
      </c>
      <c r="H219" s="146">
        <f>'Прайс гривня'!J82</f>
        <v>68.8</v>
      </c>
      <c r="I219" s="166">
        <v>100</v>
      </c>
      <c r="J219" s="152">
        <f t="shared" si="4"/>
        <v>99</v>
      </c>
      <c r="K219" s="42">
        <v>1</v>
      </c>
      <c r="L219" s="2">
        <v>1592367304</v>
      </c>
      <c r="M219" s="2" t="s">
        <v>575</v>
      </c>
    </row>
    <row r="220" spans="1:13" x14ac:dyDescent="0.3">
      <c r="A220" s="142" t="str">
        <f>'Прайс гривня'!B83</f>
        <v>0041</v>
      </c>
      <c r="B220" s="18" t="str">
        <f>'Прайс гривня'!C83</f>
        <v>Колесо на платформі зі стопором d40мм Альфа, шт</v>
      </c>
      <c r="C220" s="153">
        <f>'Прайс гривня'!E83</f>
        <v>15</v>
      </c>
      <c r="D220" s="146">
        <f>'Прайс гривня'!F83</f>
        <v>13.5</v>
      </c>
      <c r="E220" s="144">
        <v>20</v>
      </c>
      <c r="F220" s="146">
        <f>'Прайс гривня'!H83</f>
        <v>12.75</v>
      </c>
      <c r="G220" s="144">
        <v>50</v>
      </c>
      <c r="H220" s="146">
        <f>'Прайс гривня'!J83</f>
        <v>12</v>
      </c>
      <c r="I220" s="166">
        <v>100</v>
      </c>
      <c r="J220" s="152">
        <f t="shared" si="4"/>
        <v>17</v>
      </c>
      <c r="K220" s="42">
        <v>1</v>
      </c>
      <c r="L220" s="2">
        <v>1751811429</v>
      </c>
      <c r="M220" s="2" t="s">
        <v>575</v>
      </c>
    </row>
    <row r="221" spans="1:13" x14ac:dyDescent="0.3">
      <c r="A221" s="142" t="str">
        <f>'Прайс гривня'!B84</f>
        <v>0050</v>
      </c>
      <c r="B221" s="18" t="str">
        <f>'Прайс гривня'!C84</f>
        <v>Колесо на платформі з стопором силіконове d50 мм GTV</v>
      </c>
      <c r="C221" s="153">
        <f>'Прайс гривня'!E84</f>
        <v>86</v>
      </c>
      <c r="D221" s="146">
        <f>'Прайс гривня'!F84</f>
        <v>77</v>
      </c>
      <c r="E221" s="144">
        <v>20</v>
      </c>
      <c r="F221" s="146">
        <f>'Прайс гривня'!H84</f>
        <v>73.099999999999994</v>
      </c>
      <c r="G221" s="144">
        <v>50</v>
      </c>
      <c r="H221" s="146">
        <f>'Прайс гривня'!J84</f>
        <v>68.8</v>
      </c>
      <c r="I221" s="166">
        <v>100</v>
      </c>
      <c r="J221" s="152">
        <f t="shared" si="4"/>
        <v>99</v>
      </c>
      <c r="K221" s="42">
        <v>1</v>
      </c>
      <c r="L221" s="2">
        <v>1751987274</v>
      </c>
      <c r="M221" s="2" t="s">
        <v>575</v>
      </c>
    </row>
    <row r="222" spans="1:13" x14ac:dyDescent="0.3">
      <c r="A222" s="142" t="str">
        <f>'Прайс гривня'!B85</f>
        <v>0500</v>
      </c>
      <c r="B222" s="18" t="str">
        <f>'Прайс гривня'!C85</f>
        <v>Механізм журнальн стола-трансформера "Focus",пара,(Укр)</v>
      </c>
      <c r="C222" s="153">
        <f>'Прайс гривня'!E85</f>
        <v>520</v>
      </c>
      <c r="D222" s="146">
        <f>'Прайс гривня'!F85</f>
        <v>468</v>
      </c>
      <c r="E222" s="144">
        <v>5</v>
      </c>
      <c r="F222" s="146">
        <f>'Прайс гривня'!H85</f>
        <v>442</v>
      </c>
      <c r="G222" s="144">
        <v>20</v>
      </c>
      <c r="H222" s="146">
        <f>'Прайс гривня'!J85</f>
        <v>416</v>
      </c>
      <c r="I222" s="166">
        <v>50</v>
      </c>
      <c r="J222" s="152">
        <f t="shared" si="4"/>
        <v>598</v>
      </c>
      <c r="K222" s="42">
        <v>1</v>
      </c>
      <c r="L222" s="2">
        <v>29653041</v>
      </c>
      <c r="M222" s="2" t="s">
        <v>575</v>
      </c>
    </row>
    <row r="223" spans="1:13" x14ac:dyDescent="0.3">
      <c r="A223" s="142" t="str">
        <f>'Прайс гривня'!B86</f>
        <v>0501</v>
      </c>
      <c r="B223" s="18" t="str">
        <f>'Прайс гривня'!C86</f>
        <v>Механізм журнального стола-трансформера "Koper",пара,(Тур)</v>
      </c>
      <c r="C223" s="153">
        <f>'Прайс гривня'!E86</f>
        <v>459</v>
      </c>
      <c r="D223" s="146">
        <f>'Прайс гривня'!F86</f>
        <v>413</v>
      </c>
      <c r="E223" s="144">
        <v>5</v>
      </c>
      <c r="F223" s="146">
        <f>'Прайс гривня'!H86</f>
        <v>390</v>
      </c>
      <c r="G223" s="144">
        <v>20</v>
      </c>
      <c r="H223" s="146">
        <f>'Прайс гривня'!J86</f>
        <v>367</v>
      </c>
      <c r="I223" s="166">
        <v>50</v>
      </c>
      <c r="J223" s="152">
        <f t="shared" si="4"/>
        <v>528</v>
      </c>
      <c r="K223" s="42">
        <v>1</v>
      </c>
      <c r="L223" s="2">
        <v>2381699913</v>
      </c>
      <c r="M223" s="2" t="s">
        <v>575</v>
      </c>
    </row>
    <row r="224" spans="1:13" x14ac:dyDescent="0.3">
      <c r="A224" s="142" t="str">
        <f>'Прайс гривня'!B87</f>
        <v>0502</v>
      </c>
      <c r="B224" s="18" t="str">
        <f>'Прайс гривня'!C87</f>
        <v>Механізм журнального стола-трансформера "Shrek",пара,(Тур)</v>
      </c>
      <c r="C224" s="153">
        <f>'Прайс гривня'!E87</f>
        <v>657</v>
      </c>
      <c r="D224" s="146">
        <f>'Прайс гривня'!F87</f>
        <v>591</v>
      </c>
      <c r="E224" s="144">
        <v>5</v>
      </c>
      <c r="F224" s="146">
        <f>'Прайс гривня'!H87</f>
        <v>558</v>
      </c>
      <c r="G224" s="144">
        <v>20</v>
      </c>
      <c r="H224" s="146">
        <f>'Прайс гривня'!J87</f>
        <v>526</v>
      </c>
      <c r="I224" s="166">
        <v>50</v>
      </c>
      <c r="J224" s="152">
        <f t="shared" si="4"/>
        <v>756</v>
      </c>
      <c r="K224" s="42">
        <v>1</v>
      </c>
      <c r="L224" s="2">
        <v>2381785119</v>
      </c>
      <c r="M224" s="2" t="s">
        <v>575</v>
      </c>
    </row>
    <row r="225" spans="1:13" x14ac:dyDescent="0.3">
      <c r="A225" s="142" t="str">
        <f>'Прайс гривня'!B88</f>
        <v>00102</v>
      </c>
      <c r="B225" s="18" t="str">
        <f>'Прайс гривня'!C88</f>
        <v>Завіс циліндричний D10мм, DC,шт, (Китай)</v>
      </c>
      <c r="C225" s="153">
        <f>'Прайс гривня'!E88</f>
        <v>77</v>
      </c>
      <c r="D225" s="146">
        <f>'Прайс гривня'!F88</f>
        <v>69</v>
      </c>
      <c r="E225" s="144">
        <v>20</v>
      </c>
      <c r="F225" s="146">
        <f>'Прайс гривня'!H88</f>
        <v>65.5</v>
      </c>
      <c r="G225" s="144">
        <v>50</v>
      </c>
      <c r="H225" s="146">
        <f>'Прайс гривня'!J88</f>
        <v>61.6</v>
      </c>
      <c r="I225" s="166">
        <v>100</v>
      </c>
      <c r="J225" s="152">
        <f t="shared" si="4"/>
        <v>89</v>
      </c>
      <c r="K225" s="42">
        <v>1</v>
      </c>
      <c r="L225" s="2">
        <v>29356276</v>
      </c>
      <c r="M225" s="2" t="s">
        <v>575</v>
      </c>
    </row>
    <row r="226" spans="1:13" x14ac:dyDescent="0.3">
      <c r="A226" s="142" t="str">
        <f>'Прайс гривня'!B89</f>
        <v>0012</v>
      </c>
      <c r="B226" s="18" t="str">
        <f>'Прайс гривня'!C89</f>
        <v>Завіс циліндричний D12мм, DC,шт, (Китай)</v>
      </c>
      <c r="C226" s="153">
        <f>'Прайс гривня'!E89</f>
        <v>77</v>
      </c>
      <c r="D226" s="146">
        <f>'Прайс гривня'!F89</f>
        <v>69</v>
      </c>
      <c r="E226" s="144">
        <v>20</v>
      </c>
      <c r="F226" s="146">
        <f>'Прайс гривня'!H89</f>
        <v>65.5</v>
      </c>
      <c r="G226" s="144">
        <v>50</v>
      </c>
      <c r="H226" s="146">
        <f>'Прайс гривня'!J89</f>
        <v>61.6</v>
      </c>
      <c r="I226" s="166">
        <v>100</v>
      </c>
      <c r="J226" s="152">
        <f t="shared" si="4"/>
        <v>89</v>
      </c>
      <c r="K226" s="42">
        <v>1</v>
      </c>
      <c r="L226" s="2">
        <v>31394731</v>
      </c>
      <c r="M226" s="2" t="s">
        <v>575</v>
      </c>
    </row>
    <row r="227" spans="1:13" x14ac:dyDescent="0.3">
      <c r="A227" s="142" t="str">
        <f>'Прайс гривня'!B90</f>
        <v>0014</v>
      </c>
      <c r="B227" s="18" t="str">
        <f>'Прайс гривня'!C90</f>
        <v>Завіс циліндричний D14мм, DC,шт, (Китай)</v>
      </c>
      <c r="C227" s="153">
        <f>'Прайс гривня'!E90</f>
        <v>79</v>
      </c>
      <c r="D227" s="146">
        <f>'Прайс гривня'!F90</f>
        <v>71</v>
      </c>
      <c r="E227" s="144">
        <v>20</v>
      </c>
      <c r="F227" s="146">
        <f>'Прайс гривня'!H90</f>
        <v>67.2</v>
      </c>
      <c r="G227" s="144">
        <v>50</v>
      </c>
      <c r="H227" s="146">
        <f>'Прайс гривня'!J90</f>
        <v>63.2</v>
      </c>
      <c r="I227" s="166">
        <v>100</v>
      </c>
      <c r="J227" s="152">
        <f t="shared" ref="J227:J254" si="5">ROUND(C227*1.15,0)</f>
        <v>91</v>
      </c>
      <c r="K227" s="42">
        <v>1</v>
      </c>
      <c r="L227" s="2">
        <v>43277748</v>
      </c>
      <c r="M227" s="2" t="s">
        <v>575</v>
      </c>
    </row>
    <row r="228" spans="1:13" x14ac:dyDescent="0.3">
      <c r="A228" s="211" t="str">
        <f>'Прайс гривня'!B91</f>
        <v>00101</v>
      </c>
      <c r="B228" s="180" t="str">
        <f>'Прайс гривня'!C91</f>
        <v>Завіс циліндричний D10мм, Siso,шт, (Данія)</v>
      </c>
      <c r="C228" s="181">
        <f>'Прайс гривня'!E91</f>
        <v>0</v>
      </c>
      <c r="D228" s="182">
        <f>'Прайс гривня'!F91</f>
        <v>0</v>
      </c>
      <c r="E228" s="183">
        <v>20</v>
      </c>
      <c r="F228" s="182">
        <f>'Прайс гривня'!H91</f>
        <v>0</v>
      </c>
      <c r="G228" s="183">
        <v>50</v>
      </c>
      <c r="H228" s="182">
        <f>'Прайс гривня'!J91</f>
        <v>0</v>
      </c>
      <c r="I228" s="184">
        <v>100</v>
      </c>
      <c r="J228" s="185">
        <f t="shared" si="5"/>
        <v>0</v>
      </c>
      <c r="K228" s="172">
        <v>1</v>
      </c>
      <c r="L228" s="2">
        <v>270553422</v>
      </c>
      <c r="M228" s="2" t="s">
        <v>575</v>
      </c>
    </row>
    <row r="229" spans="1:13" x14ac:dyDescent="0.3">
      <c r="A229" s="211" t="str">
        <f>'Прайс гривня'!B92</f>
        <v>00121</v>
      </c>
      <c r="B229" s="180" t="str">
        <f>'Прайс гривня'!C92</f>
        <v>Завіс циліндричний D12мм, Siso,шт, (Данія)</v>
      </c>
      <c r="C229" s="181">
        <f>'Прайс гривня'!E92</f>
        <v>0</v>
      </c>
      <c r="D229" s="182">
        <f>'Прайс гривня'!F92</f>
        <v>0</v>
      </c>
      <c r="E229" s="183">
        <v>20</v>
      </c>
      <c r="F229" s="182">
        <f>'Прайс гривня'!H92</f>
        <v>0</v>
      </c>
      <c r="G229" s="183">
        <v>50</v>
      </c>
      <c r="H229" s="182">
        <f>'Прайс гривня'!J92</f>
        <v>0</v>
      </c>
      <c r="I229" s="184">
        <v>100</v>
      </c>
      <c r="J229" s="185">
        <f t="shared" si="5"/>
        <v>0</v>
      </c>
      <c r="K229" s="172">
        <v>1</v>
      </c>
      <c r="L229" s="2">
        <v>270636698</v>
      </c>
      <c r="M229" s="238" t="s">
        <v>575</v>
      </c>
    </row>
    <row r="230" spans="1:13" x14ac:dyDescent="0.3">
      <c r="A230" s="142" t="str">
        <f>'Прайс гривня'!B93</f>
        <v>00141</v>
      </c>
      <c r="B230" s="18" t="str">
        <f>'Прайс гривня'!C93</f>
        <v>Завіс циліндричний D14мм, Siso,шт, (Данія)</v>
      </c>
      <c r="C230" s="153">
        <f>'Прайс гривня'!E93</f>
        <v>117</v>
      </c>
      <c r="D230" s="146">
        <f>'Прайс гривня'!F93</f>
        <v>105</v>
      </c>
      <c r="E230" s="144">
        <v>20</v>
      </c>
      <c r="F230" s="146">
        <f>'Прайс гривня'!H93</f>
        <v>99.5</v>
      </c>
      <c r="G230" s="144">
        <v>50</v>
      </c>
      <c r="H230" s="146">
        <f>'Прайс гривня'!J93</f>
        <v>93.6</v>
      </c>
      <c r="I230" s="166">
        <v>100</v>
      </c>
      <c r="J230" s="152">
        <f t="shared" si="5"/>
        <v>135</v>
      </c>
      <c r="K230" s="42">
        <v>1</v>
      </c>
      <c r="L230" s="2">
        <v>270640318</v>
      </c>
      <c r="M230" s="238" t="s">
        <v>575</v>
      </c>
    </row>
    <row r="231" spans="1:13" x14ac:dyDescent="0.3">
      <c r="A231" s="212" t="str">
        <f>'Прайс гривня'!B94</f>
        <v>00161</v>
      </c>
      <c r="B231" s="180" t="str">
        <f>'Прайс гривня'!C94</f>
        <v>Завіс циліндричний D16мм, Siso,шт, (Данія)</v>
      </c>
      <c r="C231" s="181">
        <f>'Прайс гривня'!E94</f>
        <v>0</v>
      </c>
      <c r="D231" s="182">
        <f>'Прайс гривня'!F94</f>
        <v>0</v>
      </c>
      <c r="E231" s="183">
        <v>20</v>
      </c>
      <c r="F231" s="182">
        <f>'Прайс гривня'!H94</f>
        <v>0</v>
      </c>
      <c r="G231" s="183">
        <v>50</v>
      </c>
      <c r="H231" s="182">
        <f>'Прайс гривня'!J94</f>
        <v>0</v>
      </c>
      <c r="I231" s="184">
        <v>100</v>
      </c>
      <c r="J231" s="185">
        <f t="shared" si="5"/>
        <v>0</v>
      </c>
      <c r="K231" s="172">
        <v>1</v>
      </c>
      <c r="L231" s="2">
        <v>377474952</v>
      </c>
      <c r="M231" s="238" t="s">
        <v>575</v>
      </c>
    </row>
    <row r="232" spans="1:13" x14ac:dyDescent="0.3">
      <c r="A232" s="142" t="str">
        <f>'Прайс гривня'!B95</f>
        <v>00300</v>
      </c>
      <c r="B232" s="18" t="str">
        <f>'Прайс гривня'!C95</f>
        <v>Завіс врізний шарнірний BM, шт, (Китай)</v>
      </c>
      <c r="C232" s="153">
        <f>'Прайс гривня'!E95</f>
        <v>47</v>
      </c>
      <c r="D232" s="146">
        <f>'Прайс гривня'!F95</f>
        <v>42</v>
      </c>
      <c r="E232" s="144">
        <v>20</v>
      </c>
      <c r="F232" s="146">
        <f>'Прайс гривня'!H95</f>
        <v>40</v>
      </c>
      <c r="G232" s="144">
        <v>50</v>
      </c>
      <c r="H232" s="146">
        <f>'Прайс гривня'!J95</f>
        <v>38</v>
      </c>
      <c r="I232" s="166">
        <v>100</v>
      </c>
      <c r="J232" s="152">
        <f t="shared" si="5"/>
        <v>54</v>
      </c>
      <c r="K232" s="42">
        <v>1</v>
      </c>
      <c r="L232" s="2">
        <v>399817833</v>
      </c>
      <c r="M232" s="2" t="s">
        <v>575</v>
      </c>
    </row>
    <row r="233" spans="1:13" x14ac:dyDescent="0.3">
      <c r="A233" s="142" t="str">
        <f>'Прайс гривня'!B96</f>
        <v>00302</v>
      </c>
      <c r="B233" s="18" t="str">
        <f>'Прайс гривня'!C96</f>
        <v>Завіс врізний шарнірний MMP (сатин), шт.</v>
      </c>
      <c r="C233" s="153">
        <f>'Прайс гривня'!E96</f>
        <v>103</v>
      </c>
      <c r="D233" s="146">
        <f>'Прайс гривня'!F96</f>
        <v>93</v>
      </c>
      <c r="E233" s="144">
        <v>20</v>
      </c>
      <c r="F233" s="146">
        <f>'Прайс гривня'!H96</f>
        <v>88</v>
      </c>
      <c r="G233" s="144">
        <v>50</v>
      </c>
      <c r="H233" s="146">
        <f>'Прайс гривня'!J96</f>
        <v>82</v>
      </c>
      <c r="I233" s="166">
        <v>100</v>
      </c>
      <c r="J233" s="152">
        <f t="shared" si="5"/>
        <v>118</v>
      </c>
      <c r="K233" s="42">
        <v>1</v>
      </c>
      <c r="L233" s="2">
        <v>271146223</v>
      </c>
      <c r="M233" s="2" t="s">
        <v>575</v>
      </c>
    </row>
    <row r="234" spans="1:13" x14ac:dyDescent="0.3">
      <c r="A234" s="142" t="str">
        <f>'Прайс гривня'!B97</f>
        <v>00303</v>
      </c>
      <c r="B234" s="18" t="str">
        <f>'Прайс гривня'!C97</f>
        <v>Завіс врізний шарнірний MMP (золото), шт.</v>
      </c>
      <c r="C234" s="153">
        <f>'Прайс гривня'!E97</f>
        <v>108</v>
      </c>
      <c r="D234" s="146">
        <f>'Прайс гривня'!F97</f>
        <v>97</v>
      </c>
      <c r="E234" s="144">
        <v>20</v>
      </c>
      <c r="F234" s="146">
        <f>'Прайс гривня'!H97</f>
        <v>92</v>
      </c>
      <c r="G234" s="144">
        <v>50</v>
      </c>
      <c r="H234" s="146">
        <f>'Прайс гривня'!J97</f>
        <v>86</v>
      </c>
      <c r="I234" s="166">
        <v>100</v>
      </c>
      <c r="J234" s="152">
        <f t="shared" si="5"/>
        <v>124</v>
      </c>
      <c r="K234" s="42">
        <v>1</v>
      </c>
      <c r="L234" s="2">
        <v>271214132</v>
      </c>
      <c r="M234" s="2" t="s">
        <v>575</v>
      </c>
    </row>
    <row r="235" spans="1:13" x14ac:dyDescent="0.3">
      <c r="A235" s="142" t="str">
        <f>'Прайс гривня'!B98</f>
        <v>00304</v>
      </c>
      <c r="B235" s="18" t="str">
        <f>'Прайс гривня'!C98</f>
        <v>Завіс врізний шарнірний MMP (темно коричн), шт.</v>
      </c>
      <c r="C235" s="153">
        <f>'Прайс гривня'!E98</f>
        <v>108</v>
      </c>
      <c r="D235" s="146">
        <f>'Прайс гривня'!F98</f>
        <v>97</v>
      </c>
      <c r="E235" s="144">
        <v>20</v>
      </c>
      <c r="F235" s="146">
        <f>'Прайс гривня'!H98</f>
        <v>92</v>
      </c>
      <c r="G235" s="144">
        <v>50</v>
      </c>
      <c r="H235" s="146">
        <f>'Прайс гривня'!J98</f>
        <v>86</v>
      </c>
      <c r="I235" s="166">
        <v>100</v>
      </c>
      <c r="J235" s="152">
        <f t="shared" ref="J235" si="6">ROUND(C235*1.15,0)</f>
        <v>124</v>
      </c>
      <c r="K235" s="42">
        <v>1</v>
      </c>
      <c r="L235" s="2">
        <v>271245728</v>
      </c>
      <c r="M235" s="2" t="s">
        <v>575</v>
      </c>
    </row>
    <row r="236" spans="1:13" x14ac:dyDescent="0.3">
      <c r="A236" s="142" t="str">
        <f>'Прайс гривня'!B99</f>
        <v>00305</v>
      </c>
      <c r="B236" s="18" t="str">
        <f>'Прайс гривня'!C99</f>
        <v>Завіс врізний шарнірний Siso (золото), шт, (Данія)</v>
      </c>
      <c r="C236" s="153">
        <f>'Прайс гривня'!E99</f>
        <v>252</v>
      </c>
      <c r="D236" s="146">
        <f>'Прайс гривня'!F99</f>
        <v>227</v>
      </c>
      <c r="E236" s="144">
        <v>20</v>
      </c>
      <c r="F236" s="146">
        <f>'Прайс гривня'!H99</f>
        <v>214</v>
      </c>
      <c r="G236" s="144">
        <v>50</v>
      </c>
      <c r="H236" s="146">
        <f>'Прайс гривня'!J99</f>
        <v>202</v>
      </c>
      <c r="I236" s="166">
        <v>100</v>
      </c>
      <c r="J236" s="152">
        <f t="shared" ref="J236:J239" si="7">ROUND(C236*1.15,0)</f>
        <v>290</v>
      </c>
      <c r="K236" s="42">
        <v>1</v>
      </c>
      <c r="L236" s="2">
        <v>29355266</v>
      </c>
      <c r="M236" s="2" t="s">
        <v>575</v>
      </c>
    </row>
    <row r="237" spans="1:13" x14ac:dyDescent="0.3">
      <c r="A237" s="142" t="str">
        <f>'Прайс гривня'!B100</f>
        <v>11301</v>
      </c>
      <c r="B237" s="18" t="str">
        <f>'Прайс гривня'!C100</f>
        <v>Накладна металева петля 40*90</v>
      </c>
      <c r="C237" s="153">
        <f>'Прайс гривня'!E100</f>
        <v>22</v>
      </c>
      <c r="D237" s="146">
        <f>'Прайс гривня'!F100</f>
        <v>19.8</v>
      </c>
      <c r="E237" s="144">
        <v>20</v>
      </c>
      <c r="F237" s="146">
        <f>'Прайс гривня'!H100</f>
        <v>18.7</v>
      </c>
      <c r="G237" s="144">
        <v>50</v>
      </c>
      <c r="H237" s="146">
        <f>'Прайс гривня'!J100</f>
        <v>17.600000000000001</v>
      </c>
      <c r="I237" s="166">
        <v>100</v>
      </c>
      <c r="J237" s="152">
        <f t="shared" si="7"/>
        <v>25</v>
      </c>
      <c r="K237" s="42">
        <v>1</v>
      </c>
      <c r="L237" s="2">
        <v>2823906887</v>
      </c>
      <c r="M237" s="2"/>
    </row>
    <row r="238" spans="1:13" x14ac:dyDescent="0.3">
      <c r="A238" s="142" t="str">
        <f>'Прайс гривня'!B101</f>
        <v>11302</v>
      </c>
      <c r="B238" s="18" t="str">
        <f>'Прайс гривня'!C101</f>
        <v>Накладна металева петля 40*180</v>
      </c>
      <c r="C238" s="153">
        <f>'Прайс гривня'!E101</f>
        <v>40</v>
      </c>
      <c r="D238" s="146">
        <f>'Прайс гривня'!F101</f>
        <v>36</v>
      </c>
      <c r="E238" s="144">
        <v>20</v>
      </c>
      <c r="F238" s="146">
        <f>'Прайс гривня'!H101</f>
        <v>34</v>
      </c>
      <c r="G238" s="144">
        <v>50</v>
      </c>
      <c r="H238" s="146">
        <f>'Прайс гривня'!J101</f>
        <v>32</v>
      </c>
      <c r="I238" s="166">
        <v>100</v>
      </c>
      <c r="J238" s="152">
        <f t="shared" si="7"/>
        <v>46</v>
      </c>
      <c r="K238" s="42">
        <v>1</v>
      </c>
      <c r="L238" s="2">
        <v>2853145002</v>
      </c>
      <c r="M238" s="2"/>
    </row>
    <row r="239" spans="1:13" x14ac:dyDescent="0.3">
      <c r="A239" s="142" t="str">
        <f>'Прайс гривня'!B102</f>
        <v>11305</v>
      </c>
      <c r="B239" s="18" t="str">
        <f>'Прайс гривня'!C102</f>
        <v>Накладна металева петля 50*146</v>
      </c>
      <c r="C239" s="153">
        <f>'Прайс гривня'!E102</f>
        <v>45</v>
      </c>
      <c r="D239" s="146">
        <f>'Прайс гривня'!F102</f>
        <v>40.5</v>
      </c>
      <c r="E239" s="144">
        <v>20</v>
      </c>
      <c r="F239" s="146">
        <f>'Прайс гривня'!H102</f>
        <v>38.25</v>
      </c>
      <c r="G239" s="144">
        <v>50</v>
      </c>
      <c r="H239" s="146">
        <f>'Прайс гривня'!J102</f>
        <v>36</v>
      </c>
      <c r="I239" s="166">
        <v>100</v>
      </c>
      <c r="J239" s="152">
        <f t="shared" si="7"/>
        <v>52</v>
      </c>
      <c r="K239" s="42">
        <v>1</v>
      </c>
      <c r="L239" s="2">
        <v>2898970923</v>
      </c>
      <c r="M239" s="2"/>
    </row>
    <row r="240" spans="1:13" x14ac:dyDescent="0.3">
      <c r="A240" s="142">
        <f>'Прайс гривня'!B103</f>
        <v>11304</v>
      </c>
      <c r="B240" s="18" t="str">
        <f>'Прайс гривня'!C103</f>
        <v>Накладна металева петля 50*195</v>
      </c>
      <c r="C240" s="153">
        <f>'Прайс гривня'!E103</f>
        <v>50</v>
      </c>
      <c r="D240" s="146">
        <f>'Прайс гривня'!F103</f>
        <v>45</v>
      </c>
      <c r="E240" s="144">
        <v>20</v>
      </c>
      <c r="F240" s="146">
        <f>'Прайс гривня'!H103</f>
        <v>42.5</v>
      </c>
      <c r="G240" s="144">
        <v>50</v>
      </c>
      <c r="H240" s="146">
        <f>'Прайс гривня'!J103</f>
        <v>40</v>
      </c>
      <c r="I240" s="166">
        <v>100</v>
      </c>
      <c r="J240" s="152">
        <f t="shared" si="5"/>
        <v>58</v>
      </c>
      <c r="K240" s="42">
        <v>1</v>
      </c>
      <c r="L240" s="2">
        <v>2865543828</v>
      </c>
      <c r="M240" s="2" t="s">
        <v>575</v>
      </c>
    </row>
    <row r="241" spans="1:14" x14ac:dyDescent="0.3">
      <c r="A241" s="142" t="str">
        <f>'Прайс гривня'!B105</f>
        <v>ТЕ45</v>
      </c>
      <c r="B241" s="18" t="str">
        <f>'Прайс гривня'!C105</f>
        <v>Клей-розплав Термолайт ТЕ-45, мішок, (Іспанія)</v>
      </c>
      <c r="C241" s="153">
        <f>'Прайс гривня'!E105</f>
        <v>6232</v>
      </c>
      <c r="D241" s="146">
        <f>'Прайс гривня'!F105</f>
        <v>5920</v>
      </c>
      <c r="E241" s="144">
        <v>2</v>
      </c>
      <c r="F241" s="146">
        <f>'Прайс гривня'!H105</f>
        <v>5609</v>
      </c>
      <c r="G241" s="144">
        <v>5</v>
      </c>
      <c r="H241" s="146">
        <v>0</v>
      </c>
      <c r="I241" s="166">
        <v>0</v>
      </c>
      <c r="J241" s="152">
        <f t="shared" si="5"/>
        <v>7167</v>
      </c>
      <c r="K241" s="42">
        <v>1</v>
      </c>
      <c r="L241" s="2">
        <v>460341486</v>
      </c>
      <c r="M241" s="2" t="s">
        <v>575</v>
      </c>
      <c r="N241" s="2"/>
    </row>
    <row r="242" spans="1:14" x14ac:dyDescent="0.3">
      <c r="A242" s="142" t="str">
        <f>'Прайс гривня'!B106</f>
        <v>00060</v>
      </c>
      <c r="B242" s="18" t="str">
        <f>'Прайс гривня'!C106</f>
        <v>Клей-розплав Термолайт ТЕ-60, мішок, (Іспанія)</v>
      </c>
      <c r="C242" s="153">
        <f>'Прайс гривня'!E106</f>
        <v>4893</v>
      </c>
      <c r="D242" s="146">
        <f>'Прайс гривня'!F106</f>
        <v>4648</v>
      </c>
      <c r="E242" s="144">
        <v>2</v>
      </c>
      <c r="F242" s="146">
        <f>'Прайс гривня'!H106</f>
        <v>4404</v>
      </c>
      <c r="G242" s="144">
        <v>5</v>
      </c>
      <c r="H242" s="146">
        <v>0</v>
      </c>
      <c r="I242" s="166">
        <v>0</v>
      </c>
      <c r="J242" s="152">
        <f t="shared" si="5"/>
        <v>5627</v>
      </c>
      <c r="K242" s="42">
        <v>1</v>
      </c>
      <c r="L242" s="2">
        <v>460358571</v>
      </c>
      <c r="M242" s="2" t="s">
        <v>575</v>
      </c>
      <c r="N242" s="2"/>
    </row>
    <row r="243" spans="1:14" x14ac:dyDescent="0.3">
      <c r="A243" s="142" t="str">
        <f>'Прайс гривня'!B107</f>
        <v>00080</v>
      </c>
      <c r="B243" s="18" t="str">
        <f>'Прайс гривня'!C107</f>
        <v>Клей-розплав Термолайт ТЕ-80, мішок, (Іспанія)</v>
      </c>
      <c r="C243" s="153">
        <f>'Прайс гривня'!E107</f>
        <v>4738</v>
      </c>
      <c r="D243" s="146">
        <f>'Прайс гривня'!F107</f>
        <v>4501</v>
      </c>
      <c r="E243" s="144">
        <v>2</v>
      </c>
      <c r="F243" s="146">
        <f>'Прайс гривня'!H107</f>
        <v>4264</v>
      </c>
      <c r="G243" s="144">
        <v>5</v>
      </c>
      <c r="H243" s="146">
        <v>0</v>
      </c>
      <c r="I243" s="166">
        <v>0</v>
      </c>
      <c r="J243" s="152">
        <f t="shared" si="5"/>
        <v>5449</v>
      </c>
      <c r="K243" s="42">
        <v>1</v>
      </c>
      <c r="L243" s="2">
        <v>463852464</v>
      </c>
      <c r="M243" s="2" t="s">
        <v>575</v>
      </c>
      <c r="N243" s="2"/>
    </row>
    <row r="244" spans="1:14" x14ac:dyDescent="0.3">
      <c r="A244" s="142" t="str">
        <f>'Прайс гривня'!B108</f>
        <v>ТЕ45Б</v>
      </c>
      <c r="B244" s="18" t="str">
        <f>'Прайс гривня'!C108</f>
        <v>Клей-розплав Термолайт ТЕ-45 White, мішок, (Іспанія)</v>
      </c>
      <c r="C244" s="153">
        <f>'Прайс гривня'!E108</f>
        <v>6489</v>
      </c>
      <c r="D244" s="146">
        <f>'Прайс гривня'!F108</f>
        <v>6165</v>
      </c>
      <c r="E244" s="144">
        <v>2</v>
      </c>
      <c r="F244" s="146">
        <f>'Прайс гривня'!H108</f>
        <v>5840</v>
      </c>
      <c r="G244" s="144">
        <v>5</v>
      </c>
      <c r="H244" s="146">
        <v>0</v>
      </c>
      <c r="I244" s="166">
        <v>0</v>
      </c>
      <c r="J244" s="152">
        <f t="shared" si="5"/>
        <v>7462</v>
      </c>
      <c r="K244" s="42">
        <v>1</v>
      </c>
      <c r="L244" s="2">
        <v>1840010731</v>
      </c>
      <c r="M244" s="2" t="s">
        <v>575</v>
      </c>
      <c r="N244" s="2"/>
    </row>
    <row r="245" spans="1:14" x14ac:dyDescent="0.3">
      <c r="A245" s="142" t="str">
        <f>'Прайс гривня'!B109</f>
        <v>000801</v>
      </c>
      <c r="B245" s="18" t="str">
        <f>'Прайс гривня'!C109</f>
        <v>Клей-розплав Термолайт ТЕ-80 White, мішок, (Іспанія)</v>
      </c>
      <c r="C245" s="153">
        <f>'Прайс гривня'!E109</f>
        <v>5253</v>
      </c>
      <c r="D245" s="146">
        <f>'Прайс гривня'!F109</f>
        <v>4990</v>
      </c>
      <c r="E245" s="144">
        <v>2</v>
      </c>
      <c r="F245" s="146">
        <f>'Прайс гривня'!H109</f>
        <v>4728</v>
      </c>
      <c r="G245" s="144">
        <v>5</v>
      </c>
      <c r="H245" s="146">
        <v>0</v>
      </c>
      <c r="I245" s="166">
        <v>0</v>
      </c>
      <c r="J245" s="152">
        <f t="shared" si="5"/>
        <v>6041</v>
      </c>
      <c r="K245" s="42">
        <v>1</v>
      </c>
      <c r="L245" s="2">
        <v>1839977709</v>
      </c>
      <c r="M245" s="2" t="s">
        <v>575</v>
      </c>
      <c r="N245" s="2"/>
    </row>
    <row r="246" spans="1:14" x14ac:dyDescent="0.3">
      <c r="A246" s="142" t="str">
        <f>'Прайс гривня'!B111</f>
        <v>4045100</v>
      </c>
      <c r="B246" s="18" t="str">
        <f>'Прайс гривня'!C111</f>
        <v>Скотч пакувальний 100м 45мм 40мкм</v>
      </c>
      <c r="C246" s="153">
        <f>'Прайс гривня'!E111</f>
        <v>41</v>
      </c>
      <c r="D246" s="146">
        <f>'Прайс гривня'!F111</f>
        <v>36.9</v>
      </c>
      <c r="E246" s="144">
        <v>10</v>
      </c>
      <c r="F246" s="146">
        <f>'Прайс гривня'!H111</f>
        <v>34.85</v>
      </c>
      <c r="G246" s="144">
        <v>36</v>
      </c>
      <c r="H246" s="146">
        <f>'Прайс гривня'!J111</f>
        <v>32.800000000000004</v>
      </c>
      <c r="I246" s="166">
        <v>72</v>
      </c>
      <c r="J246" s="152">
        <f t="shared" si="5"/>
        <v>47</v>
      </c>
      <c r="K246" s="42">
        <v>1</v>
      </c>
      <c r="L246" s="2" t="e">
        <v>#N/A</v>
      </c>
      <c r="M246" s="2" t="s">
        <v>575</v>
      </c>
      <c r="N246" s="215" t="s">
        <v>577</v>
      </c>
    </row>
    <row r="247" spans="1:14" x14ac:dyDescent="0.3">
      <c r="A247" s="142" t="str">
        <f>'Прайс гривня'!B112</f>
        <v>4045200</v>
      </c>
      <c r="B247" s="18" t="str">
        <f>'Прайс гривня'!C112</f>
        <v>Скотч пакувальний 200м 45мм 40мкм</v>
      </c>
      <c r="C247" s="153">
        <f>'Прайс гривня'!E112</f>
        <v>80</v>
      </c>
      <c r="D247" s="146">
        <f>'Прайс гривня'!F112</f>
        <v>72</v>
      </c>
      <c r="E247" s="144">
        <v>5</v>
      </c>
      <c r="F247" s="146">
        <f>'Прайс гривня'!H112</f>
        <v>68</v>
      </c>
      <c r="G247" s="144">
        <v>20</v>
      </c>
      <c r="H247" s="146">
        <f>'Прайс гривня'!J112</f>
        <v>64</v>
      </c>
      <c r="I247" s="166">
        <v>36</v>
      </c>
      <c r="J247" s="152">
        <f t="shared" si="5"/>
        <v>92</v>
      </c>
      <c r="K247" s="42">
        <v>1</v>
      </c>
      <c r="L247" s="2">
        <v>2663204129</v>
      </c>
      <c r="M247" s="2" t="s">
        <v>575</v>
      </c>
      <c r="N247" s="2"/>
    </row>
    <row r="248" spans="1:14" x14ac:dyDescent="0.3">
      <c r="A248" s="142" t="str">
        <f>'Прайс гривня'!B113</f>
        <v>4045240</v>
      </c>
      <c r="B248" s="18" t="str">
        <f>'Прайс гривня'!C113</f>
        <v>Скотч пакувальний 240м 45мм 40мкм</v>
      </c>
      <c r="C248" s="153">
        <f>'Прайс гривня'!E113</f>
        <v>92</v>
      </c>
      <c r="D248" s="146">
        <f>'Прайс гривня'!F113</f>
        <v>82.8</v>
      </c>
      <c r="E248" s="144">
        <v>5</v>
      </c>
      <c r="F248" s="146">
        <f>'Прайс гривня'!H113</f>
        <v>78.2</v>
      </c>
      <c r="G248" s="144">
        <v>20</v>
      </c>
      <c r="H248" s="146">
        <f>'Прайс гривня'!J113</f>
        <v>73.600000000000009</v>
      </c>
      <c r="I248" s="166">
        <v>36</v>
      </c>
      <c r="J248" s="152">
        <f t="shared" si="5"/>
        <v>106</v>
      </c>
      <c r="K248" s="42">
        <v>1</v>
      </c>
      <c r="L248" s="2">
        <v>2612928962</v>
      </c>
      <c r="M248" s="2" t="s">
        <v>575</v>
      </c>
      <c r="N248" s="2"/>
    </row>
    <row r="249" spans="1:14" x14ac:dyDescent="0.3">
      <c r="A249" s="142" t="str">
        <f>'Прайс гривня'!B114</f>
        <v>4045300</v>
      </c>
      <c r="B249" s="18" t="str">
        <f>'Прайс гривня'!C114</f>
        <v>Скотч пакувальний 300м 45мм 40мкм</v>
      </c>
      <c r="C249" s="153">
        <f>'Прайс гривня'!E114</f>
        <v>114</v>
      </c>
      <c r="D249" s="146">
        <f>'Прайс гривня'!F114</f>
        <v>102.60000000000001</v>
      </c>
      <c r="E249" s="144">
        <v>5</v>
      </c>
      <c r="F249" s="146">
        <f>'Прайс гривня'!H114</f>
        <v>96.899999999999991</v>
      </c>
      <c r="G249" s="144">
        <v>20</v>
      </c>
      <c r="H249" s="146">
        <f>'Прайс гривня'!J114</f>
        <v>91.2</v>
      </c>
      <c r="I249" s="166">
        <v>36</v>
      </c>
      <c r="J249" s="152">
        <f t="shared" si="5"/>
        <v>131</v>
      </c>
      <c r="K249" s="42">
        <v>1</v>
      </c>
      <c r="L249" s="2">
        <v>2610806240</v>
      </c>
      <c r="M249" s="2" t="s">
        <v>575</v>
      </c>
      <c r="N249" s="2"/>
    </row>
    <row r="250" spans="1:14" x14ac:dyDescent="0.3">
      <c r="A250" s="142">
        <f>'Прайс гривня'!B118</f>
        <v>0</v>
      </c>
      <c r="B250" s="18">
        <f>'Прайс гривня'!C118</f>
        <v>0</v>
      </c>
      <c r="C250" s="156">
        <f>'Прайс гривня'!E118</f>
        <v>0</v>
      </c>
      <c r="D250" s="149">
        <f>'Прайс гривня'!F118</f>
        <v>0</v>
      </c>
      <c r="F250" s="149">
        <f>'Прайс гривня'!H118</f>
        <v>0</v>
      </c>
      <c r="H250" s="149">
        <f>'Прайс гривня'!J118</f>
        <v>0</v>
      </c>
      <c r="I250" s="166"/>
      <c r="J250" s="152">
        <f t="shared" si="5"/>
        <v>0</v>
      </c>
      <c r="K250" s="42">
        <v>1</v>
      </c>
      <c r="L250" s="2" t="e">
        <v>#N/A</v>
      </c>
      <c r="M250" s="2" t="e">
        <v>#N/A</v>
      </c>
      <c r="N250" s="2"/>
    </row>
    <row r="251" spans="1:14" x14ac:dyDescent="0.3">
      <c r="A251" s="142">
        <f>'Прайс гривня'!B119</f>
        <v>0</v>
      </c>
      <c r="B251" s="18">
        <f>'Прайс гривня'!C119</f>
        <v>0</v>
      </c>
      <c r="C251" s="156">
        <f>'Прайс гривня'!E119</f>
        <v>0</v>
      </c>
      <c r="D251" s="149">
        <f>'Прайс гривня'!F119</f>
        <v>0</v>
      </c>
      <c r="F251" s="149">
        <f>'Прайс гривня'!H119</f>
        <v>0</v>
      </c>
      <c r="H251" s="149">
        <f>'Прайс гривня'!J119</f>
        <v>0</v>
      </c>
      <c r="I251" s="166"/>
      <c r="J251" s="152">
        <f t="shared" si="5"/>
        <v>0</v>
      </c>
      <c r="K251" s="42">
        <v>1</v>
      </c>
      <c r="L251" s="2" t="e">
        <v>#N/A</v>
      </c>
      <c r="M251" s="2" t="e">
        <v>#N/A</v>
      </c>
      <c r="N251" s="2"/>
    </row>
    <row r="252" spans="1:14" x14ac:dyDescent="0.3">
      <c r="A252" s="142">
        <f>'Прайс гривня'!B120</f>
        <v>0</v>
      </c>
      <c r="B252" s="18">
        <f>'Прайс гривня'!C120</f>
        <v>0</v>
      </c>
      <c r="C252" s="156">
        <f>'Прайс гривня'!E120</f>
        <v>0</v>
      </c>
      <c r="D252" s="149">
        <f>'Прайс гривня'!F120</f>
        <v>0</v>
      </c>
      <c r="F252" s="149">
        <f>'Прайс гривня'!H120</f>
        <v>0</v>
      </c>
      <c r="H252" s="149">
        <f>'Прайс гривня'!J120</f>
        <v>0</v>
      </c>
      <c r="I252" s="166"/>
      <c r="J252" s="152">
        <f t="shared" si="5"/>
        <v>0</v>
      </c>
      <c r="K252" s="42">
        <v>1</v>
      </c>
      <c r="L252" s="2" t="e">
        <v>#N/A</v>
      </c>
      <c r="M252" s="2" t="e">
        <v>#N/A</v>
      </c>
      <c r="N252" s="2"/>
    </row>
    <row r="253" spans="1:14" x14ac:dyDescent="0.3">
      <c r="A253" s="142">
        <f>'Прайс гривня'!B121</f>
        <v>0</v>
      </c>
      <c r="B253" s="18">
        <f>'Прайс гривня'!C121</f>
        <v>0</v>
      </c>
      <c r="C253" s="156">
        <f>'Прайс гривня'!E121</f>
        <v>0</v>
      </c>
      <c r="D253" s="149">
        <f>'Прайс гривня'!F121</f>
        <v>0</v>
      </c>
      <c r="F253" s="149">
        <f>'Прайс гривня'!H121</f>
        <v>0</v>
      </c>
      <c r="H253" s="149">
        <f>'Прайс гривня'!J121</f>
        <v>0</v>
      </c>
      <c r="I253" s="166"/>
      <c r="J253" s="152">
        <f t="shared" si="5"/>
        <v>0</v>
      </c>
      <c r="K253" s="42">
        <v>1</v>
      </c>
      <c r="L253" s="2" t="e">
        <v>#N/A</v>
      </c>
      <c r="M253" s="2" t="e">
        <v>#N/A</v>
      </c>
      <c r="N253" s="2"/>
    </row>
    <row r="254" spans="1:14" x14ac:dyDescent="0.3">
      <c r="A254" s="142">
        <f>'Прайс гривня'!B122</f>
        <v>0</v>
      </c>
      <c r="B254" s="18">
        <f>'Прайс гривня'!C122</f>
        <v>0</v>
      </c>
      <c r="C254" s="156">
        <f>'Прайс гривня'!E122</f>
        <v>0</v>
      </c>
      <c r="D254" s="149">
        <f>'Прайс гривня'!F122</f>
        <v>0</v>
      </c>
      <c r="F254" s="149">
        <f>'Прайс гривня'!H122</f>
        <v>0</v>
      </c>
      <c r="H254" s="149">
        <f>'Прайс гривня'!J122</f>
        <v>0</v>
      </c>
      <c r="I254" s="166"/>
      <c r="J254" s="152">
        <f t="shared" si="5"/>
        <v>0</v>
      </c>
      <c r="K254" s="42">
        <v>1</v>
      </c>
      <c r="L254" s="2" t="e">
        <v>#N/A</v>
      </c>
      <c r="M254" s="2" t="e">
        <v>#N/A</v>
      </c>
      <c r="N254" s="2"/>
    </row>
    <row r="255" spans="1:14" x14ac:dyDescent="0.3">
      <c r="I255" s="166"/>
    </row>
    <row r="256" spans="1:14" x14ac:dyDescent="0.3">
      <c r="I256" s="166"/>
      <c r="J256" s="213" t="s">
        <v>576</v>
      </c>
    </row>
    <row r="257" spans="9:9" x14ac:dyDescent="0.3">
      <c r="I257" s="166"/>
    </row>
    <row r="258" spans="9:9" x14ac:dyDescent="0.3">
      <c r="I258" s="166"/>
    </row>
    <row r="259" spans="9:9" x14ac:dyDescent="0.3">
      <c r="I259" s="166"/>
    </row>
    <row r="260" spans="9:9" x14ac:dyDescent="0.3">
      <c r="I260" s="166"/>
    </row>
    <row r="261" spans="9:9" x14ac:dyDescent="0.3">
      <c r="I261" s="166"/>
    </row>
    <row r="262" spans="9:9" x14ac:dyDescent="0.3">
      <c r="I262" s="166"/>
    </row>
    <row r="263" spans="9:9" x14ac:dyDescent="0.3">
      <c r="I263" s="166"/>
    </row>
    <row r="264" spans="9:9" x14ac:dyDescent="0.3">
      <c r="I264" s="166"/>
    </row>
    <row r="265" spans="9:9" x14ac:dyDescent="0.3">
      <c r="I265" s="166"/>
    </row>
    <row r="266" spans="9:9" x14ac:dyDescent="0.3">
      <c r="I266" s="166"/>
    </row>
    <row r="267" spans="9:9" x14ac:dyDescent="0.3">
      <c r="I267" s="166"/>
    </row>
    <row r="268" spans="9:9" x14ac:dyDescent="0.3">
      <c r="I268" s="166"/>
    </row>
    <row r="269" spans="9:9" x14ac:dyDescent="0.3">
      <c r="I269" s="166"/>
    </row>
    <row r="270" spans="9:9" x14ac:dyDescent="0.3">
      <c r="I270" s="166"/>
    </row>
    <row r="271" spans="9:9" x14ac:dyDescent="0.3">
      <c r="I271" s="166"/>
    </row>
    <row r="272" spans="9:9" x14ac:dyDescent="0.3">
      <c r="I272" s="166"/>
    </row>
    <row r="273" spans="9:9" x14ac:dyDescent="0.3">
      <c r="I273" s="166"/>
    </row>
    <row r="274" spans="9:9" x14ac:dyDescent="0.3">
      <c r="I274" s="166"/>
    </row>
    <row r="275" spans="9:9" x14ac:dyDescent="0.3">
      <c r="I275" s="166"/>
    </row>
    <row r="276" spans="9:9" x14ac:dyDescent="0.3">
      <c r="I276" s="166"/>
    </row>
    <row r="277" spans="9:9" x14ac:dyDescent="0.3">
      <c r="I277" s="166"/>
    </row>
    <row r="278" spans="9:9" x14ac:dyDescent="0.3">
      <c r="I278" s="166"/>
    </row>
    <row r="279" spans="9:9" x14ac:dyDescent="0.3">
      <c r="I279" s="166"/>
    </row>
    <row r="280" spans="9:9" x14ac:dyDescent="0.3">
      <c r="I280" s="166"/>
    </row>
    <row r="281" spans="9:9" x14ac:dyDescent="0.3">
      <c r="I281" s="166"/>
    </row>
    <row r="282" spans="9:9" x14ac:dyDescent="0.3">
      <c r="I282" s="166"/>
    </row>
    <row r="283" spans="9:9" x14ac:dyDescent="0.3">
      <c r="I283" s="166"/>
    </row>
    <row r="284" spans="9:9" x14ac:dyDescent="0.3">
      <c r="I284" s="166"/>
    </row>
    <row r="285" spans="9:9" x14ac:dyDescent="0.3">
      <c r="I285" s="166"/>
    </row>
    <row r="286" spans="9:9" x14ac:dyDescent="0.3">
      <c r="I286" s="166"/>
    </row>
    <row r="287" spans="9:9" x14ac:dyDescent="0.3">
      <c r="I287" s="166"/>
    </row>
    <row r="288" spans="9:9" x14ac:dyDescent="0.3">
      <c r="I288" s="166"/>
    </row>
    <row r="289" spans="9:9" x14ac:dyDescent="0.3">
      <c r="I289" s="166"/>
    </row>
    <row r="290" spans="9:9" x14ac:dyDescent="0.3">
      <c r="I290" s="166"/>
    </row>
    <row r="291" spans="9:9" x14ac:dyDescent="0.3">
      <c r="I291" s="166"/>
    </row>
    <row r="292" spans="9:9" x14ac:dyDescent="0.3">
      <c r="I292" s="166"/>
    </row>
    <row r="293" spans="9:9" x14ac:dyDescent="0.3">
      <c r="I293" s="166"/>
    </row>
    <row r="294" spans="9:9" x14ac:dyDescent="0.3">
      <c r="I294" s="166"/>
    </row>
    <row r="295" spans="9:9" x14ac:dyDescent="0.3">
      <c r="I295" s="166"/>
    </row>
    <row r="296" spans="9:9" x14ac:dyDescent="0.3">
      <c r="I296" s="166"/>
    </row>
    <row r="297" spans="9:9" x14ac:dyDescent="0.3">
      <c r="I297" s="166"/>
    </row>
    <row r="298" spans="9:9" x14ac:dyDescent="0.3">
      <c r="I298" s="166"/>
    </row>
    <row r="299" spans="9:9" x14ac:dyDescent="0.3">
      <c r="I299" s="166"/>
    </row>
    <row r="300" spans="9:9" x14ac:dyDescent="0.3">
      <c r="I300" s="166"/>
    </row>
    <row r="301" spans="9:9" x14ac:dyDescent="0.3">
      <c r="I301" s="166"/>
    </row>
    <row r="302" spans="9:9" x14ac:dyDescent="0.3">
      <c r="I302" s="166"/>
    </row>
    <row r="303" spans="9:9" x14ac:dyDescent="0.3">
      <c r="I303" s="166"/>
    </row>
    <row r="304" spans="9:9" x14ac:dyDescent="0.3">
      <c r="I304" s="166"/>
    </row>
    <row r="305" spans="9:9" x14ac:dyDescent="0.3">
      <c r="I305" s="166"/>
    </row>
    <row r="306" spans="9:9" x14ac:dyDescent="0.3">
      <c r="I306" s="166"/>
    </row>
    <row r="307" spans="9:9" x14ac:dyDescent="0.3">
      <c r="I307" s="166"/>
    </row>
    <row r="308" spans="9:9" x14ac:dyDescent="0.3">
      <c r="I308" s="166"/>
    </row>
    <row r="309" spans="9:9" x14ac:dyDescent="0.3">
      <c r="I309" s="166"/>
    </row>
    <row r="310" spans="9:9" x14ac:dyDescent="0.3">
      <c r="I310" s="166"/>
    </row>
    <row r="311" spans="9:9" x14ac:dyDescent="0.3">
      <c r="I311" s="166"/>
    </row>
    <row r="312" spans="9:9" x14ac:dyDescent="0.3">
      <c r="I312" s="166"/>
    </row>
    <row r="313" spans="9:9" x14ac:dyDescent="0.3">
      <c r="I313" s="166"/>
    </row>
    <row r="314" spans="9:9" x14ac:dyDescent="0.3">
      <c r="I314" s="166"/>
    </row>
    <row r="315" spans="9:9" x14ac:dyDescent="0.3">
      <c r="I315" s="166"/>
    </row>
    <row r="316" spans="9:9" x14ac:dyDescent="0.3">
      <c r="I316" s="166"/>
    </row>
    <row r="317" spans="9:9" x14ac:dyDescent="0.3">
      <c r="I317" s="166"/>
    </row>
    <row r="318" spans="9:9" x14ac:dyDescent="0.3">
      <c r="I318" s="166"/>
    </row>
    <row r="319" spans="9:9" x14ac:dyDescent="0.3">
      <c r="I319" s="166"/>
    </row>
    <row r="320" spans="9:9" x14ac:dyDescent="0.3">
      <c r="I320" s="166"/>
    </row>
    <row r="321" spans="9:9" x14ac:dyDescent="0.3">
      <c r="I321" s="166"/>
    </row>
    <row r="322" spans="9:9" x14ac:dyDescent="0.3">
      <c r="I322" s="166"/>
    </row>
    <row r="323" spans="9:9" x14ac:dyDescent="0.3">
      <c r="I323" s="166"/>
    </row>
    <row r="324" spans="9:9" x14ac:dyDescent="0.3">
      <c r="I324" s="166"/>
    </row>
    <row r="325" spans="9:9" x14ac:dyDescent="0.3">
      <c r="I325" s="166"/>
    </row>
    <row r="326" spans="9:9" x14ac:dyDescent="0.3">
      <c r="I326" s="166"/>
    </row>
    <row r="327" spans="9:9" x14ac:dyDescent="0.3">
      <c r="I327" s="166"/>
    </row>
    <row r="328" spans="9:9" x14ac:dyDescent="0.3">
      <c r="I328" s="166"/>
    </row>
    <row r="329" spans="9:9" x14ac:dyDescent="0.3">
      <c r="I329" s="166"/>
    </row>
    <row r="330" spans="9:9" x14ac:dyDescent="0.3">
      <c r="I330" s="166"/>
    </row>
    <row r="331" spans="9:9" x14ac:dyDescent="0.3">
      <c r="I331" s="166"/>
    </row>
    <row r="332" spans="9:9" x14ac:dyDescent="0.3">
      <c r="I332" s="166"/>
    </row>
    <row r="333" spans="9:9" x14ac:dyDescent="0.3">
      <c r="I333" s="166"/>
    </row>
    <row r="334" spans="9:9" x14ac:dyDescent="0.3">
      <c r="I334" s="166"/>
    </row>
    <row r="335" spans="9:9" x14ac:dyDescent="0.3">
      <c r="I335" s="166"/>
    </row>
    <row r="336" spans="9:9" x14ac:dyDescent="0.3">
      <c r="I336" s="166"/>
    </row>
    <row r="337" spans="9:9" x14ac:dyDescent="0.3">
      <c r="I337" s="166"/>
    </row>
    <row r="338" spans="9:9" x14ac:dyDescent="0.3">
      <c r="I338" s="166"/>
    </row>
    <row r="339" spans="9:9" x14ac:dyDescent="0.3">
      <c r="I339" s="166"/>
    </row>
    <row r="340" spans="9:9" x14ac:dyDescent="0.3">
      <c r="I340" s="166"/>
    </row>
    <row r="341" spans="9:9" x14ac:dyDescent="0.3">
      <c r="I341" s="166"/>
    </row>
    <row r="342" spans="9:9" x14ac:dyDescent="0.3">
      <c r="I342" s="166"/>
    </row>
    <row r="343" spans="9:9" x14ac:dyDescent="0.3">
      <c r="I343" s="166"/>
    </row>
    <row r="344" spans="9:9" x14ac:dyDescent="0.3">
      <c r="I344" s="166"/>
    </row>
    <row r="345" spans="9:9" x14ac:dyDescent="0.3">
      <c r="I345" s="166"/>
    </row>
    <row r="346" spans="9:9" x14ac:dyDescent="0.3">
      <c r="I346" s="166"/>
    </row>
    <row r="347" spans="9:9" x14ac:dyDescent="0.3">
      <c r="I347" s="166"/>
    </row>
    <row r="348" spans="9:9" x14ac:dyDescent="0.3">
      <c r="I348" s="166"/>
    </row>
    <row r="349" spans="9:9" x14ac:dyDescent="0.3">
      <c r="I349" s="166"/>
    </row>
    <row r="350" spans="9:9" x14ac:dyDescent="0.3">
      <c r="I350" s="166"/>
    </row>
    <row r="351" spans="9:9" x14ac:dyDescent="0.3">
      <c r="I351" s="166"/>
    </row>
    <row r="352" spans="9:9" x14ac:dyDescent="0.3">
      <c r="I352" s="166"/>
    </row>
    <row r="353" spans="9:9" x14ac:dyDescent="0.3">
      <c r="I353" s="166"/>
    </row>
    <row r="354" spans="9:9" x14ac:dyDescent="0.3">
      <c r="I354" s="166"/>
    </row>
    <row r="355" spans="9:9" x14ac:dyDescent="0.3">
      <c r="I355" s="166"/>
    </row>
    <row r="356" spans="9:9" x14ac:dyDescent="0.3">
      <c r="I356" s="166"/>
    </row>
    <row r="357" spans="9:9" x14ac:dyDescent="0.3">
      <c r="I357" s="166"/>
    </row>
    <row r="358" spans="9:9" x14ac:dyDescent="0.3">
      <c r="I358" s="166"/>
    </row>
    <row r="359" spans="9:9" x14ac:dyDescent="0.3">
      <c r="I359" s="166"/>
    </row>
    <row r="360" spans="9:9" x14ac:dyDescent="0.3">
      <c r="I360" s="166"/>
    </row>
    <row r="361" spans="9:9" x14ac:dyDescent="0.3">
      <c r="I361" s="166"/>
    </row>
    <row r="362" spans="9:9" x14ac:dyDescent="0.3">
      <c r="I362" s="166"/>
    </row>
    <row r="363" spans="9:9" x14ac:dyDescent="0.3">
      <c r="I363" s="166"/>
    </row>
    <row r="364" spans="9:9" x14ac:dyDescent="0.3">
      <c r="I364" s="166"/>
    </row>
    <row r="365" spans="9:9" x14ac:dyDescent="0.3">
      <c r="I365" s="166"/>
    </row>
    <row r="366" spans="9:9" x14ac:dyDescent="0.3">
      <c r="I366" s="166"/>
    </row>
    <row r="367" spans="9:9" x14ac:dyDescent="0.3">
      <c r="I367" s="166"/>
    </row>
    <row r="368" spans="9:9" x14ac:dyDescent="0.3">
      <c r="I368" s="166"/>
    </row>
    <row r="369" spans="9:9" x14ac:dyDescent="0.3">
      <c r="I369" s="166"/>
    </row>
    <row r="370" spans="9:9" x14ac:dyDescent="0.3">
      <c r="I370" s="166"/>
    </row>
    <row r="371" spans="9:9" x14ac:dyDescent="0.3">
      <c r="I371" s="166"/>
    </row>
    <row r="372" spans="9:9" x14ac:dyDescent="0.3">
      <c r="I372" s="166"/>
    </row>
    <row r="373" spans="9:9" x14ac:dyDescent="0.3">
      <c r="I373" s="166"/>
    </row>
    <row r="374" spans="9:9" x14ac:dyDescent="0.3">
      <c r="I374" s="166"/>
    </row>
    <row r="375" spans="9:9" x14ac:dyDescent="0.3">
      <c r="I375" s="166"/>
    </row>
    <row r="376" spans="9:9" x14ac:dyDescent="0.3">
      <c r="I376" s="166"/>
    </row>
    <row r="377" spans="9:9" x14ac:dyDescent="0.3">
      <c r="I377" s="166"/>
    </row>
    <row r="378" spans="9:9" x14ac:dyDescent="0.3">
      <c r="I378" s="166"/>
    </row>
    <row r="379" spans="9:9" x14ac:dyDescent="0.3">
      <c r="I379" s="166"/>
    </row>
    <row r="380" spans="9:9" x14ac:dyDescent="0.3">
      <c r="I380" s="166"/>
    </row>
    <row r="381" spans="9:9" x14ac:dyDescent="0.3">
      <c r="I381" s="166"/>
    </row>
    <row r="382" spans="9:9" x14ac:dyDescent="0.3">
      <c r="I382" s="166"/>
    </row>
    <row r="383" spans="9:9" x14ac:dyDescent="0.3">
      <c r="I383" s="166"/>
    </row>
    <row r="384" spans="9:9" x14ac:dyDescent="0.3">
      <c r="I384" s="166"/>
    </row>
    <row r="385" spans="9:9" x14ac:dyDescent="0.3">
      <c r="I385" s="166"/>
    </row>
    <row r="386" spans="9:9" x14ac:dyDescent="0.3">
      <c r="I386" s="166"/>
    </row>
    <row r="387" spans="9:9" x14ac:dyDescent="0.3">
      <c r="I387" s="166"/>
    </row>
    <row r="388" spans="9:9" x14ac:dyDescent="0.3">
      <c r="I388" s="166"/>
    </row>
    <row r="389" spans="9:9" x14ac:dyDescent="0.3">
      <c r="I389" s="166"/>
    </row>
    <row r="390" spans="9:9" x14ac:dyDescent="0.3">
      <c r="I390" s="166"/>
    </row>
    <row r="391" spans="9:9" x14ac:dyDescent="0.3">
      <c r="I391" s="166"/>
    </row>
    <row r="392" spans="9:9" x14ac:dyDescent="0.3">
      <c r="I392" s="166"/>
    </row>
    <row r="393" spans="9:9" x14ac:dyDescent="0.3">
      <c r="I393" s="166"/>
    </row>
    <row r="394" spans="9:9" x14ac:dyDescent="0.3">
      <c r="I394" s="166"/>
    </row>
    <row r="395" spans="9:9" x14ac:dyDescent="0.3">
      <c r="I395" s="166"/>
    </row>
    <row r="396" spans="9:9" x14ac:dyDescent="0.3">
      <c r="I396" s="166"/>
    </row>
    <row r="397" spans="9:9" x14ac:dyDescent="0.3">
      <c r="I397" s="166"/>
    </row>
    <row r="398" spans="9:9" x14ac:dyDescent="0.3">
      <c r="I398" s="166"/>
    </row>
    <row r="399" spans="9:9" x14ac:dyDescent="0.3">
      <c r="I399" s="166"/>
    </row>
    <row r="400" spans="9:9" x14ac:dyDescent="0.3">
      <c r="I400" s="166"/>
    </row>
    <row r="401" spans="9:9" x14ac:dyDescent="0.3">
      <c r="I401" s="166"/>
    </row>
    <row r="402" spans="9:9" x14ac:dyDescent="0.3">
      <c r="I402" s="166"/>
    </row>
    <row r="403" spans="9:9" x14ac:dyDescent="0.3">
      <c r="I403" s="166"/>
    </row>
    <row r="404" spans="9:9" x14ac:dyDescent="0.3">
      <c r="I404" s="166"/>
    </row>
    <row r="405" spans="9:9" x14ac:dyDescent="0.3">
      <c r="I405" s="166"/>
    </row>
    <row r="406" spans="9:9" x14ac:dyDescent="0.3">
      <c r="I406" s="166"/>
    </row>
    <row r="407" spans="9:9" x14ac:dyDescent="0.3">
      <c r="I407" s="166"/>
    </row>
    <row r="408" spans="9:9" x14ac:dyDescent="0.3">
      <c r="I408" s="166"/>
    </row>
    <row r="409" spans="9:9" x14ac:dyDescent="0.3">
      <c r="I409" s="166"/>
    </row>
    <row r="410" spans="9:9" x14ac:dyDescent="0.3">
      <c r="I410" s="166"/>
    </row>
    <row r="411" spans="9:9" x14ac:dyDescent="0.3">
      <c r="I411" s="166"/>
    </row>
    <row r="412" spans="9:9" x14ac:dyDescent="0.3">
      <c r="I412" s="166"/>
    </row>
    <row r="413" spans="9:9" x14ac:dyDescent="0.3">
      <c r="I413" s="166"/>
    </row>
    <row r="414" spans="9:9" x14ac:dyDescent="0.3">
      <c r="I414" s="166"/>
    </row>
    <row r="415" spans="9:9" x14ac:dyDescent="0.3">
      <c r="I415" s="166"/>
    </row>
    <row r="416" spans="9:9" x14ac:dyDescent="0.3">
      <c r="I416" s="166"/>
    </row>
    <row r="417" spans="9:9" x14ac:dyDescent="0.3">
      <c r="I417" s="166"/>
    </row>
    <row r="418" spans="9:9" x14ac:dyDescent="0.3">
      <c r="I418" s="166"/>
    </row>
    <row r="419" spans="9:9" x14ac:dyDescent="0.3">
      <c r="I419" s="166"/>
    </row>
    <row r="420" spans="9:9" x14ac:dyDescent="0.3">
      <c r="I420" s="166"/>
    </row>
    <row r="421" spans="9:9" x14ac:dyDescent="0.3">
      <c r="I421" s="166"/>
    </row>
    <row r="422" spans="9:9" x14ac:dyDescent="0.3">
      <c r="I422" s="166"/>
    </row>
    <row r="423" spans="9:9" x14ac:dyDescent="0.3">
      <c r="I423" s="166"/>
    </row>
    <row r="424" spans="9:9" x14ac:dyDescent="0.3">
      <c r="I424" s="166"/>
    </row>
    <row r="425" spans="9:9" x14ac:dyDescent="0.3">
      <c r="I425" s="166"/>
    </row>
    <row r="426" spans="9:9" x14ac:dyDescent="0.3">
      <c r="I426" s="166"/>
    </row>
    <row r="427" spans="9:9" x14ac:dyDescent="0.3">
      <c r="I427" s="166"/>
    </row>
    <row r="428" spans="9:9" x14ac:dyDescent="0.3">
      <c r="I428" s="166"/>
    </row>
    <row r="429" spans="9:9" x14ac:dyDescent="0.3">
      <c r="I429" s="166"/>
    </row>
    <row r="430" spans="9:9" x14ac:dyDescent="0.3">
      <c r="I430" s="166"/>
    </row>
    <row r="431" spans="9:9" x14ac:dyDescent="0.3">
      <c r="I431" s="166"/>
    </row>
    <row r="432" spans="9:9" x14ac:dyDescent="0.3">
      <c r="I432" s="166"/>
    </row>
    <row r="433" spans="9:9" x14ac:dyDescent="0.3">
      <c r="I433" s="166"/>
    </row>
    <row r="434" spans="9:9" x14ac:dyDescent="0.3">
      <c r="I434" s="166"/>
    </row>
    <row r="435" spans="9:9" x14ac:dyDescent="0.3">
      <c r="I435" s="166"/>
    </row>
    <row r="436" spans="9:9" x14ac:dyDescent="0.3">
      <c r="I436" s="166"/>
    </row>
    <row r="437" spans="9:9" x14ac:dyDescent="0.3">
      <c r="I437" s="166"/>
    </row>
    <row r="438" spans="9:9" x14ac:dyDescent="0.3">
      <c r="I438" s="166"/>
    </row>
    <row r="439" spans="9:9" x14ac:dyDescent="0.3">
      <c r="I439" s="166"/>
    </row>
    <row r="440" spans="9:9" x14ac:dyDescent="0.3">
      <c r="I440" s="166"/>
    </row>
    <row r="441" spans="9:9" x14ac:dyDescent="0.3">
      <c r="I441" s="166"/>
    </row>
    <row r="442" spans="9:9" x14ac:dyDescent="0.3">
      <c r="I442" s="166"/>
    </row>
    <row r="443" spans="9:9" x14ac:dyDescent="0.3">
      <c r="I443" s="166"/>
    </row>
    <row r="444" spans="9:9" x14ac:dyDescent="0.3">
      <c r="I444" s="166"/>
    </row>
    <row r="445" spans="9:9" x14ac:dyDescent="0.3">
      <c r="I445" s="166"/>
    </row>
    <row r="446" spans="9:9" x14ac:dyDescent="0.3">
      <c r="I446" s="166"/>
    </row>
    <row r="447" spans="9:9" x14ac:dyDescent="0.3">
      <c r="I447" s="166"/>
    </row>
    <row r="448" spans="9:9" x14ac:dyDescent="0.3">
      <c r="I448" s="166"/>
    </row>
    <row r="449" spans="9:9" x14ac:dyDescent="0.3">
      <c r="I449" s="166"/>
    </row>
    <row r="450" spans="9:9" x14ac:dyDescent="0.3">
      <c r="I450" s="166"/>
    </row>
    <row r="451" spans="9:9" x14ac:dyDescent="0.3">
      <c r="I451" s="166"/>
    </row>
    <row r="452" spans="9:9" x14ac:dyDescent="0.3">
      <c r="I452" s="166"/>
    </row>
    <row r="453" spans="9:9" x14ac:dyDescent="0.3">
      <c r="I453" s="166"/>
    </row>
    <row r="454" spans="9:9" x14ac:dyDescent="0.3">
      <c r="I454" s="166"/>
    </row>
    <row r="455" spans="9:9" x14ac:dyDescent="0.3">
      <c r="I455" s="166"/>
    </row>
    <row r="456" spans="9:9" x14ac:dyDescent="0.3">
      <c r="I456" s="166"/>
    </row>
    <row r="457" spans="9:9" x14ac:dyDescent="0.3">
      <c r="I457" s="166"/>
    </row>
    <row r="458" spans="9:9" x14ac:dyDescent="0.3">
      <c r="I458" s="166"/>
    </row>
    <row r="459" spans="9:9" x14ac:dyDescent="0.3">
      <c r="I459" s="166"/>
    </row>
    <row r="460" spans="9:9" x14ac:dyDescent="0.3">
      <c r="I460" s="166"/>
    </row>
    <row r="461" spans="9:9" x14ac:dyDescent="0.3">
      <c r="I461" s="166"/>
    </row>
    <row r="462" spans="9:9" x14ac:dyDescent="0.3">
      <c r="I462" s="166"/>
    </row>
    <row r="463" spans="9:9" x14ac:dyDescent="0.3">
      <c r="I463" s="166"/>
    </row>
    <row r="464" spans="9:9" x14ac:dyDescent="0.3">
      <c r="I464" s="166"/>
    </row>
    <row r="465" spans="9:9" x14ac:dyDescent="0.3">
      <c r="I465" s="166"/>
    </row>
    <row r="466" spans="9:9" x14ac:dyDescent="0.3">
      <c r="I466" s="166"/>
    </row>
    <row r="467" spans="9:9" x14ac:dyDescent="0.3">
      <c r="I467" s="166"/>
    </row>
    <row r="468" spans="9:9" x14ac:dyDescent="0.3">
      <c r="I468" s="166"/>
    </row>
    <row r="469" spans="9:9" x14ac:dyDescent="0.3">
      <c r="I469" s="166"/>
    </row>
    <row r="470" spans="9:9" x14ac:dyDescent="0.3">
      <c r="I470" s="166"/>
    </row>
    <row r="471" spans="9:9" x14ac:dyDescent="0.3">
      <c r="I471" s="166"/>
    </row>
    <row r="472" spans="9:9" x14ac:dyDescent="0.3">
      <c r="I472" s="166"/>
    </row>
    <row r="473" spans="9:9" x14ac:dyDescent="0.3">
      <c r="I473" s="166"/>
    </row>
    <row r="474" spans="9:9" x14ac:dyDescent="0.3">
      <c r="I474" s="166"/>
    </row>
    <row r="475" spans="9:9" x14ac:dyDescent="0.3">
      <c r="I475" s="166"/>
    </row>
    <row r="476" spans="9:9" x14ac:dyDescent="0.3">
      <c r="I476" s="166"/>
    </row>
    <row r="477" spans="9:9" x14ac:dyDescent="0.3">
      <c r="I477" s="166"/>
    </row>
    <row r="478" spans="9:9" x14ac:dyDescent="0.3">
      <c r="I478" s="166"/>
    </row>
    <row r="479" spans="9:9" x14ac:dyDescent="0.3">
      <c r="I479" s="166"/>
    </row>
    <row r="480" spans="9:9" x14ac:dyDescent="0.3">
      <c r="I480" s="166"/>
    </row>
    <row r="481" spans="9:9" x14ac:dyDescent="0.3">
      <c r="I481" s="166"/>
    </row>
    <row r="482" spans="9:9" x14ac:dyDescent="0.3">
      <c r="I482" s="166"/>
    </row>
    <row r="483" spans="9:9" x14ac:dyDescent="0.3">
      <c r="I483" s="166"/>
    </row>
    <row r="484" spans="9:9" x14ac:dyDescent="0.3">
      <c r="I484" s="166"/>
    </row>
    <row r="485" spans="9:9" x14ac:dyDescent="0.3">
      <c r="I485" s="166"/>
    </row>
    <row r="486" spans="9:9" x14ac:dyDescent="0.3">
      <c r="I486" s="166"/>
    </row>
    <row r="487" spans="9:9" x14ac:dyDescent="0.3">
      <c r="I487" s="166"/>
    </row>
    <row r="488" spans="9:9" x14ac:dyDescent="0.3">
      <c r="I488" s="166"/>
    </row>
    <row r="489" spans="9:9" x14ac:dyDescent="0.3">
      <c r="I489" s="166"/>
    </row>
    <row r="490" spans="9:9" x14ac:dyDescent="0.3">
      <c r="I490" s="166"/>
    </row>
    <row r="491" spans="9:9" x14ac:dyDescent="0.3">
      <c r="I491" s="166"/>
    </row>
    <row r="492" spans="9:9" x14ac:dyDescent="0.3">
      <c r="I492" s="166"/>
    </row>
    <row r="493" spans="9:9" x14ac:dyDescent="0.3">
      <c r="I493" s="166"/>
    </row>
    <row r="494" spans="9:9" x14ac:dyDescent="0.3">
      <c r="I494" s="166"/>
    </row>
    <row r="495" spans="9:9" x14ac:dyDescent="0.3">
      <c r="I495" s="166"/>
    </row>
    <row r="496" spans="9:9" x14ac:dyDescent="0.3">
      <c r="I496" s="166"/>
    </row>
    <row r="497" spans="9:9" x14ac:dyDescent="0.3">
      <c r="I497" s="166"/>
    </row>
    <row r="498" spans="9:9" x14ac:dyDescent="0.3">
      <c r="I498" s="166"/>
    </row>
    <row r="499" spans="9:9" x14ac:dyDescent="0.3">
      <c r="I499" s="166"/>
    </row>
    <row r="500" spans="9:9" x14ac:dyDescent="0.3">
      <c r="I500" s="166"/>
    </row>
    <row r="501" spans="9:9" x14ac:dyDescent="0.3">
      <c r="I501" s="166"/>
    </row>
    <row r="502" spans="9:9" x14ac:dyDescent="0.3">
      <c r="I502" s="166"/>
    </row>
    <row r="503" spans="9:9" x14ac:dyDescent="0.3">
      <c r="I503" s="166"/>
    </row>
    <row r="504" spans="9:9" x14ac:dyDescent="0.3">
      <c r="I504" s="166"/>
    </row>
    <row r="505" spans="9:9" x14ac:dyDescent="0.3">
      <c r="I505" s="166"/>
    </row>
    <row r="506" spans="9:9" x14ac:dyDescent="0.3">
      <c r="I506" s="166"/>
    </row>
    <row r="507" spans="9:9" x14ac:dyDescent="0.3">
      <c r="I507" s="166"/>
    </row>
    <row r="508" spans="9:9" x14ac:dyDescent="0.3">
      <c r="I508" s="166"/>
    </row>
    <row r="509" spans="9:9" x14ac:dyDescent="0.3">
      <c r="I509" s="166"/>
    </row>
    <row r="510" spans="9:9" x14ac:dyDescent="0.3">
      <c r="I510" s="166"/>
    </row>
    <row r="511" spans="9:9" x14ac:dyDescent="0.3">
      <c r="I511" s="166"/>
    </row>
    <row r="512" spans="9:9" x14ac:dyDescent="0.3">
      <c r="I512" s="166"/>
    </row>
    <row r="513" spans="9:9" x14ac:dyDescent="0.3">
      <c r="I513" s="166"/>
    </row>
    <row r="514" spans="9:9" x14ac:dyDescent="0.3">
      <c r="I514" s="166"/>
    </row>
    <row r="515" spans="9:9" x14ac:dyDescent="0.3">
      <c r="I515" s="166"/>
    </row>
    <row r="516" spans="9:9" x14ac:dyDescent="0.3">
      <c r="I516" s="166"/>
    </row>
    <row r="517" spans="9:9" x14ac:dyDescent="0.3">
      <c r="I517" s="166"/>
    </row>
    <row r="518" spans="9:9" x14ac:dyDescent="0.3">
      <c r="I518" s="166"/>
    </row>
    <row r="519" spans="9:9" x14ac:dyDescent="0.3">
      <c r="I519" s="166"/>
    </row>
    <row r="520" spans="9:9" x14ac:dyDescent="0.3">
      <c r="I520" s="166"/>
    </row>
    <row r="521" spans="9:9" x14ac:dyDescent="0.3">
      <c r="I521" s="166"/>
    </row>
    <row r="522" spans="9:9" x14ac:dyDescent="0.3">
      <c r="I522" s="166"/>
    </row>
    <row r="523" spans="9:9" x14ac:dyDescent="0.3">
      <c r="I523" s="166"/>
    </row>
    <row r="524" spans="9:9" x14ac:dyDescent="0.3">
      <c r="I524" s="166"/>
    </row>
    <row r="525" spans="9:9" x14ac:dyDescent="0.3">
      <c r="I525" s="166"/>
    </row>
    <row r="526" spans="9:9" x14ac:dyDescent="0.3">
      <c r="I526" s="166"/>
    </row>
    <row r="527" spans="9:9" x14ac:dyDescent="0.3">
      <c r="I527" s="166"/>
    </row>
    <row r="528" spans="9:9" x14ac:dyDescent="0.3">
      <c r="I528" s="166"/>
    </row>
    <row r="529" spans="9:9" x14ac:dyDescent="0.3">
      <c r="I529" s="166"/>
    </row>
    <row r="530" spans="9:9" x14ac:dyDescent="0.3">
      <c r="I530" s="166"/>
    </row>
    <row r="531" spans="9:9" x14ac:dyDescent="0.3">
      <c r="I531" s="166"/>
    </row>
    <row r="532" spans="9:9" x14ac:dyDescent="0.3">
      <c r="I532" s="166"/>
    </row>
    <row r="533" spans="9:9" x14ac:dyDescent="0.3">
      <c r="I533" s="166"/>
    </row>
    <row r="534" spans="9:9" x14ac:dyDescent="0.3">
      <c r="I534" s="166"/>
    </row>
    <row r="535" spans="9:9" x14ac:dyDescent="0.3">
      <c r="I535" s="166"/>
    </row>
    <row r="536" spans="9:9" x14ac:dyDescent="0.3">
      <c r="I536" s="166"/>
    </row>
    <row r="537" spans="9:9" x14ac:dyDescent="0.3">
      <c r="I537" s="166"/>
    </row>
    <row r="538" spans="9:9" x14ac:dyDescent="0.3">
      <c r="I538" s="166"/>
    </row>
    <row r="539" spans="9:9" x14ac:dyDescent="0.3">
      <c r="I539" s="166"/>
    </row>
    <row r="540" spans="9:9" x14ac:dyDescent="0.3">
      <c r="I540" s="166"/>
    </row>
    <row r="541" spans="9:9" x14ac:dyDescent="0.3">
      <c r="I541" s="166"/>
    </row>
    <row r="542" spans="9:9" x14ac:dyDescent="0.3">
      <c r="I542" s="166"/>
    </row>
    <row r="543" spans="9:9" x14ac:dyDescent="0.3">
      <c r="I543" s="166"/>
    </row>
    <row r="544" spans="9:9" x14ac:dyDescent="0.3">
      <c r="I544" s="166"/>
    </row>
    <row r="545" spans="9:9" x14ac:dyDescent="0.3">
      <c r="I545" s="166"/>
    </row>
    <row r="546" spans="9:9" x14ac:dyDescent="0.3">
      <c r="I546" s="166"/>
    </row>
    <row r="547" spans="9:9" x14ac:dyDescent="0.3">
      <c r="I547" s="166"/>
    </row>
    <row r="548" spans="9:9" x14ac:dyDescent="0.3">
      <c r="I548" s="166"/>
    </row>
    <row r="549" spans="9:9" x14ac:dyDescent="0.3">
      <c r="I549" s="166"/>
    </row>
    <row r="550" spans="9:9" x14ac:dyDescent="0.3">
      <c r="I550" s="166"/>
    </row>
    <row r="551" spans="9:9" x14ac:dyDescent="0.3">
      <c r="I551" s="166"/>
    </row>
    <row r="552" spans="9:9" x14ac:dyDescent="0.3">
      <c r="I552" s="166"/>
    </row>
    <row r="553" spans="9:9" x14ac:dyDescent="0.3">
      <c r="I553" s="166"/>
    </row>
    <row r="554" spans="9:9" x14ac:dyDescent="0.3">
      <c r="I554" s="166"/>
    </row>
    <row r="555" spans="9:9" x14ac:dyDescent="0.3">
      <c r="I555" s="166"/>
    </row>
    <row r="556" spans="9:9" x14ac:dyDescent="0.3">
      <c r="I556" s="166"/>
    </row>
    <row r="557" spans="9:9" x14ac:dyDescent="0.3">
      <c r="I557" s="166"/>
    </row>
    <row r="558" spans="9:9" x14ac:dyDescent="0.3">
      <c r="I558" s="166"/>
    </row>
    <row r="559" spans="9:9" x14ac:dyDescent="0.3">
      <c r="I559" s="166"/>
    </row>
    <row r="560" spans="9:9" x14ac:dyDescent="0.3">
      <c r="I560" s="166"/>
    </row>
    <row r="561" spans="9:9" x14ac:dyDescent="0.3">
      <c r="I561" s="166"/>
    </row>
    <row r="562" spans="9:9" x14ac:dyDescent="0.3">
      <c r="I562" s="166"/>
    </row>
    <row r="563" spans="9:9" x14ac:dyDescent="0.3">
      <c r="I563" s="166"/>
    </row>
    <row r="564" spans="9:9" x14ac:dyDescent="0.3">
      <c r="I564" s="166"/>
    </row>
    <row r="565" spans="9:9" x14ac:dyDescent="0.3">
      <c r="I565" s="166"/>
    </row>
    <row r="566" spans="9:9" x14ac:dyDescent="0.3">
      <c r="I566" s="166"/>
    </row>
    <row r="567" spans="9:9" x14ac:dyDescent="0.3">
      <c r="I567" s="166"/>
    </row>
    <row r="568" spans="9:9" x14ac:dyDescent="0.3">
      <c r="I568" s="166"/>
    </row>
    <row r="569" spans="9:9" x14ac:dyDescent="0.3">
      <c r="I569" s="166"/>
    </row>
    <row r="570" spans="9:9" x14ac:dyDescent="0.3">
      <c r="I570" s="166"/>
    </row>
    <row r="571" spans="9:9" x14ac:dyDescent="0.3">
      <c r="I571" s="166"/>
    </row>
    <row r="572" spans="9:9" x14ac:dyDescent="0.3">
      <c r="I572" s="166"/>
    </row>
    <row r="573" spans="9:9" x14ac:dyDescent="0.3">
      <c r="I573" s="166"/>
    </row>
    <row r="574" spans="9:9" x14ac:dyDescent="0.3">
      <c r="I574" s="166"/>
    </row>
    <row r="575" spans="9:9" x14ac:dyDescent="0.3">
      <c r="I575" s="166"/>
    </row>
    <row r="576" spans="9:9" x14ac:dyDescent="0.3">
      <c r="I576" s="166"/>
    </row>
    <row r="577" spans="9:9" x14ac:dyDescent="0.3">
      <c r="I577" s="166"/>
    </row>
    <row r="578" spans="9:9" x14ac:dyDescent="0.3">
      <c r="I578" s="166"/>
    </row>
  </sheetData>
  <conditionalFormatting sqref="A1:A1048576">
    <cfRule type="duplicateValues" dxfId="0" priority="1"/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Прайс валюта</vt:lpstr>
      <vt:lpstr>Прайс гривня</vt:lpstr>
      <vt:lpstr>Імпорт</vt:lpstr>
      <vt:lpstr>'Прайс валюта'!Область_друку</vt:lpstr>
      <vt:lpstr>'Прайс гривня'!Область_друку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MegaNotik</cp:lastModifiedBy>
  <cp:lastPrinted>2026-03-06T11:32:37Z</cp:lastPrinted>
  <dcterms:created xsi:type="dcterms:W3CDTF">2015-03-01T14:39:08Z</dcterms:created>
  <dcterms:modified xsi:type="dcterms:W3CDTF">2026-10-15T08:01:12Z</dcterms:modified>
</cp:coreProperties>
</file>