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95" tabRatio="948" activeTab="0"/>
  </bookViews>
  <sheets>
    <sheet name="Лист1" sheetId="1" r:id="rId1"/>
  </sheets>
  <definedNames>
    <definedName name="HTML_1">'Лист1'!$A$8:$C$911</definedName>
    <definedName name="HTML_all">'Лист1'!$A$8:$C$911</definedName>
    <definedName name="HTML_tables">'Лист1'!$A$8:$A$8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619" authorId="0">
      <text>
        <r>
          <rPr>
            <b/>
            <sz val="8"/>
            <color indexed="8"/>
            <rFont val="Tahoma"/>
            <family val="2"/>
          </rPr>
          <t xml:space="preserve">Користувач:
</t>
        </r>
      </text>
    </comment>
    <comment ref="B1621" authorId="0">
      <text>
        <r>
          <rPr>
            <b/>
            <sz val="8"/>
            <color indexed="8"/>
            <rFont val="Tahoma"/>
            <family val="2"/>
          </rPr>
          <t xml:space="preserve">Користувач:
</t>
        </r>
        <r>
          <rPr>
            <sz val="8"/>
            <color indexed="8"/>
            <rFont val="Tahoma"/>
            <family val="2"/>
          </rPr>
          <t>9</t>
        </r>
      </text>
    </comment>
  </commentList>
</comments>
</file>

<file path=xl/sharedStrings.xml><?xml version="1.0" encoding="utf-8"?>
<sst xmlns="http://schemas.openxmlformats.org/spreadsheetml/2006/main" count="4521" uniqueCount="3220">
  <si>
    <t>50-00178-58</t>
  </si>
  <si>
    <t>50-00179-00</t>
  </si>
  <si>
    <t>50-00179-03</t>
  </si>
  <si>
    <t>50-00179-05</t>
  </si>
  <si>
    <t>50-00179-08</t>
  </si>
  <si>
    <t>50-00179-09</t>
  </si>
  <si>
    <t>50-00179-10</t>
  </si>
  <si>
    <t>50-00179-11</t>
  </si>
  <si>
    <t>50-00179-13</t>
  </si>
  <si>
    <t>50-00179-19</t>
  </si>
  <si>
    <t>50-00179-20</t>
  </si>
  <si>
    <t>50-00179-22</t>
  </si>
  <si>
    <t>50-00179-51</t>
  </si>
  <si>
    <t>50-00179-56</t>
  </si>
  <si>
    <t>50-00179-59</t>
  </si>
  <si>
    <t>50-00183-00</t>
  </si>
  <si>
    <t>50-01001-01</t>
  </si>
  <si>
    <t>50-01001-03</t>
  </si>
  <si>
    <t>50-01101-01</t>
  </si>
  <si>
    <t>50-01145-00</t>
  </si>
  <si>
    <t>50-01161-02</t>
  </si>
  <si>
    <t>50-01169-52</t>
  </si>
  <si>
    <t>50-01169-53</t>
  </si>
  <si>
    <t>50-01166-00</t>
  </si>
  <si>
    <t>50-01171-00</t>
  </si>
  <si>
    <t>50-60006-02</t>
  </si>
  <si>
    <t>50-60007-00</t>
  </si>
  <si>
    <t>50-60032-00</t>
  </si>
  <si>
    <t>50-60192-06</t>
  </si>
  <si>
    <t>50-60192-10</t>
  </si>
  <si>
    <t>50-60197-04</t>
  </si>
  <si>
    <t>50-60197-05</t>
  </si>
  <si>
    <t>50-60197-06</t>
  </si>
  <si>
    <t>50-60197-07</t>
  </si>
  <si>
    <t>50-60197-08</t>
  </si>
  <si>
    <t>50-60197-12</t>
  </si>
  <si>
    <t>Crankshaft, 05K 2 CYL for "gear type oil pumps"</t>
  </si>
  <si>
    <t>Crankshaft, 05K 4 CYL for "gear type oil pumps"</t>
  </si>
  <si>
    <t>Piston, Contoured Top 05K</t>
  </si>
  <si>
    <t>Piston, Contoured Top 05K .020 oversized</t>
  </si>
  <si>
    <t>Crank Kit, 05K 2 Vane to Gear Pump</t>
  </si>
  <si>
    <t>$000.00</t>
  </si>
  <si>
    <t>Crank Kit, 05K 4 Vane to Gear Pump</t>
  </si>
  <si>
    <t>Crankshaft Shaft Seal, 05K</t>
  </si>
  <si>
    <t>Shaft Seal, 05G Bus</t>
  </si>
  <si>
    <t>Capscrew, Tri-lobular Rod Bolt</t>
  </si>
  <si>
    <t>Thrust Washer, Pump End</t>
  </si>
  <si>
    <t>$15.95</t>
  </si>
  <si>
    <t>Belt Supra 650 ,750,  750MT 50-00178-56  50-60289-00</t>
  </si>
  <si>
    <t>Belt  Supra 750  50-00178-22  50-60289-00</t>
  </si>
  <si>
    <t>44-6688</t>
  </si>
  <si>
    <t>Switch temperature</t>
  </si>
  <si>
    <t>11--7755</t>
  </si>
  <si>
    <t>Main Bearing Set, 0.25</t>
  </si>
  <si>
    <t>110.00</t>
  </si>
  <si>
    <t>Oil Pump, C-201 Engine</t>
  </si>
  <si>
    <t>260.00</t>
  </si>
  <si>
    <t>Main Bearing, 0.25</t>
  </si>
  <si>
    <t>Bushing, Connecting Rod</t>
  </si>
  <si>
    <t>30.00</t>
  </si>
  <si>
    <t>Crankshaft (New)</t>
  </si>
  <si>
    <t>1900.00</t>
  </si>
  <si>
    <t>Oil Pump, Yanmar, 235 &amp; 353</t>
  </si>
  <si>
    <t>250.00</t>
  </si>
  <si>
    <t>2200.00</t>
  </si>
  <si>
    <t>Connecting Rod Bushing, from Serial #645050</t>
  </si>
  <si>
    <t>15.00</t>
  </si>
  <si>
    <t>Rod Bearing Set, Std. (For 1 Engine)</t>
  </si>
  <si>
    <t>55.00</t>
  </si>
  <si>
    <t>Rod Bearing Set, 0.25 (For 1 Engine)</t>
  </si>
  <si>
    <t>SMX, SL, BELT-ENGINE  TO  JACKSHAFT</t>
  </si>
  <si>
    <t>Gasket, Seal Cover Plate 05D</t>
  </si>
  <si>
    <t>$4.95</t>
  </si>
  <si>
    <t>Key, 05G Crankshaft</t>
  </si>
  <si>
    <t>25-39304-00</t>
  </si>
  <si>
    <t>Fuel injection pump V2203</t>
  </si>
  <si>
    <t>$930.00</t>
  </si>
  <si>
    <t>45-2427</t>
  </si>
  <si>
    <t>MT Microprocessor mPlV reman</t>
  </si>
  <si>
    <t>25-15560-00</t>
  </si>
  <si>
    <t>25-15561-00</t>
  </si>
  <si>
    <t>25-15562-00</t>
  </si>
  <si>
    <t>25-15563-00</t>
  </si>
  <si>
    <t>Pipe , injection cylinder #1</t>
  </si>
  <si>
    <t>Pipe , injection cylinder #2</t>
  </si>
  <si>
    <t>Pipe , injection cylinder #3</t>
  </si>
  <si>
    <t>Pipe , injection cylinder #4</t>
  </si>
  <si>
    <t>$104.50</t>
  </si>
  <si>
    <t>Sight Glass</t>
  </si>
  <si>
    <t>$75.00</t>
  </si>
  <si>
    <t>$17.25</t>
  </si>
  <si>
    <t>Gasket, Sight Glass</t>
  </si>
  <si>
    <t>$2.85</t>
  </si>
  <si>
    <t>Capscrew 3/8"-16 x 3-1/4" Long</t>
  </si>
  <si>
    <t>$1.30</t>
  </si>
  <si>
    <t>Capscrew 3/8"-16 x 1-1/4" Long</t>
  </si>
  <si>
    <t>$1.25</t>
  </si>
  <si>
    <t>14-00205-00</t>
  </si>
  <si>
    <t xml:space="preserve">Valve pressure regulating 28mm </t>
  </si>
  <si>
    <t>$260</t>
  </si>
  <si>
    <t>66-5013</t>
  </si>
  <si>
    <t>Valve pressure regulating MD cpr</t>
  </si>
  <si>
    <t xml:space="preserve">25-39112-00 </t>
  </si>
  <si>
    <t>Connecting rod V2203</t>
  </si>
  <si>
    <t>Cylinder Head Shaved</t>
  </si>
  <si>
    <t>$150.00</t>
  </si>
  <si>
    <t>Unloader Plug Kit, Suction Cut Out Unloaders</t>
  </si>
  <si>
    <t>$85.50</t>
  </si>
  <si>
    <t>Service Valve, 4 Bolt</t>
  </si>
  <si>
    <t>Clutch, 2A/12 VOLT</t>
  </si>
  <si>
    <t>220.00</t>
  </si>
  <si>
    <t>Clutch, 2A/24 VOLT</t>
  </si>
  <si>
    <t>Clutch, 8PV/24 VOLT</t>
  </si>
  <si>
    <t>Clutch, 8PV/12 VOLT</t>
  </si>
  <si>
    <t>see 10-107-291</t>
  </si>
  <si>
    <t>Capscrew 3/8"-16 x 1" Long</t>
  </si>
  <si>
    <t>Check Valve, Oil Return</t>
  </si>
  <si>
    <t>$12.25</t>
  </si>
  <si>
    <t>Clip, Wrist Pin</t>
  </si>
  <si>
    <t>$0.40</t>
  </si>
  <si>
    <t>Piston Rings, STD</t>
  </si>
  <si>
    <t>$8.25</t>
  </si>
  <si>
    <t>Connecting Rod, STD</t>
  </si>
  <si>
    <t>Dowel Pin, Suction Valve Positioning</t>
  </si>
  <si>
    <t>$0.95</t>
  </si>
  <si>
    <t>Gasket, Oil Pump Cover</t>
  </si>
  <si>
    <t>$1.50</t>
  </si>
  <si>
    <t>Capscrew 5/16" - 18 x 3/4" Long</t>
  </si>
  <si>
    <t>Gasket, Oil Pump</t>
  </si>
  <si>
    <t>$2.95</t>
  </si>
  <si>
    <t>Valve, Suction .015"</t>
  </si>
  <si>
    <t>$12.00</t>
  </si>
  <si>
    <t>Spring, Suction Valve Positioning</t>
  </si>
  <si>
    <t>$2.30</t>
  </si>
  <si>
    <t>Valve, Discharge</t>
  </si>
  <si>
    <t>$10.00</t>
  </si>
  <si>
    <t>Cylinder Head, HGBP</t>
  </si>
  <si>
    <t>Gasket, Unloader</t>
  </si>
  <si>
    <t>$5.00</t>
  </si>
  <si>
    <t>Strainer, Unloader</t>
  </si>
  <si>
    <t>$12.50</t>
  </si>
  <si>
    <t>Capscrew, 1/4"- 28 x 3/4" Lg Gr 8 Zinc Yellow</t>
  </si>
  <si>
    <t>$0.75</t>
  </si>
  <si>
    <t>Valve Plate Kit, Canted Center</t>
  </si>
  <si>
    <t>$180.50</t>
  </si>
  <si>
    <t>Valve Plate Kit, Flat HGBP</t>
  </si>
  <si>
    <t>Valve Plate Kit, Flat Center</t>
  </si>
  <si>
    <t>Piston, Contoured Top 41 CFM</t>
  </si>
  <si>
    <t>Piston, Contoured Top 41 CFM .020 oversized</t>
  </si>
  <si>
    <t>Piston, 41 CFM Contoured Top 0.030 Oversized</t>
  </si>
  <si>
    <t>Capscrew 3/8"-16 x 2-3/4" Long</t>
  </si>
  <si>
    <t>Capscrew 3/8"-16 x 2-1/4" Long</t>
  </si>
  <si>
    <t>Oil Filter, Yanmar</t>
  </si>
  <si>
    <t>22.00</t>
  </si>
  <si>
    <t>Belt Engine/Compr. Super TDII </t>
  </si>
  <si>
    <t>78-328</t>
  </si>
  <si>
    <t>Belt alternator URD</t>
  </si>
  <si>
    <t>78-655</t>
  </si>
  <si>
    <t>Belt fan SENTRY</t>
  </si>
  <si>
    <t>78-699</t>
  </si>
  <si>
    <t>78-669</t>
  </si>
  <si>
    <t>Belt engine LND30</t>
  </si>
  <si>
    <t>78-500</t>
  </si>
  <si>
    <t>Belt RDI/RDISSIV   engine to compressor (R502)</t>
  </si>
  <si>
    <t>78-344</t>
  </si>
  <si>
    <t>Compressor Belt - Alternator SHZ</t>
  </si>
  <si>
    <t>17-44065-00</t>
  </si>
  <si>
    <t>17-44101-01</t>
  </si>
  <si>
    <t>17-44501-00</t>
  </si>
  <si>
    <t>17-44730-00RM</t>
  </si>
  <si>
    <t>18-00056-100RM</t>
  </si>
  <si>
    <t>18-00057-23RM</t>
  </si>
  <si>
    <t>18-00059-126RM</t>
  </si>
  <si>
    <t>18-00059-127RM</t>
  </si>
  <si>
    <t>18-00059-128RM</t>
  </si>
  <si>
    <t>18-00059-129RM</t>
  </si>
  <si>
    <t>18-00059-130RM</t>
  </si>
  <si>
    <t>18-00059-72RM</t>
  </si>
  <si>
    <t>18-00063-31RM</t>
  </si>
  <si>
    <t>18-60000-04RM</t>
  </si>
  <si>
    <t>18-60002-03</t>
  </si>
  <si>
    <t>04-00018-00</t>
  </si>
  <si>
    <t>04-00041-00SV</t>
  </si>
  <si>
    <t>04-00053-00SV</t>
  </si>
  <si>
    <t>04-00054-00</t>
  </si>
  <si>
    <t>34-00672-00</t>
  </si>
  <si>
    <t>48-00058-01</t>
  </si>
  <si>
    <t>48-00058-28</t>
  </si>
  <si>
    <t>48-00058-29</t>
  </si>
  <si>
    <t>48-00058-30</t>
  </si>
  <si>
    <t>48-50003-00</t>
  </si>
  <si>
    <t>48-50005-00</t>
  </si>
  <si>
    <t>50-00214-03</t>
  </si>
  <si>
    <t>50-00214-S1</t>
  </si>
  <si>
    <t>50-00214-S2</t>
  </si>
  <si>
    <t>50-00214-S3</t>
  </si>
  <si>
    <t>50-00215-01SV</t>
  </si>
  <si>
    <t>50-00215-21SV</t>
  </si>
  <si>
    <t>50-00215-22</t>
  </si>
  <si>
    <t>50-00215-23</t>
  </si>
  <si>
    <t>50-00215-24</t>
  </si>
  <si>
    <t>50-00215-25SV</t>
  </si>
  <si>
    <t>50-00215-ARM</t>
  </si>
  <si>
    <t>50-00225-03</t>
  </si>
  <si>
    <t>50-00228-02</t>
  </si>
  <si>
    <t>50-00228-22</t>
  </si>
  <si>
    <t>SB-II (30&amp;50) BELT- COMPRESSOR DRIVE</t>
  </si>
  <si>
    <t>78-785</t>
  </si>
  <si>
    <t>SB-III (30&amp;50) Compressor Drive Belt, Set of 2</t>
  </si>
  <si>
    <t>78-787</t>
  </si>
  <si>
    <t>SENTRY, BELT- ALTERNATOR</t>
  </si>
  <si>
    <t>78-800</t>
  </si>
  <si>
    <t>TD-II, RD-II (30 &amp; 50), BELT-COMPRESSOR TO EVAPORATOR FAN (R12/R134a)</t>
  </si>
  <si>
    <t>78-805</t>
  </si>
  <si>
    <t>SB-III , BELT- FAN (SLE)</t>
  </si>
  <si>
    <t>78-809</t>
  </si>
  <si>
    <t>SB-III, BELT- ALTERNATOR (SLE)</t>
  </si>
  <si>
    <t>78-826</t>
  </si>
  <si>
    <t>SB-III (30&amp;50), SMX, SL BELT-MOTOR/JACKSHAFT (BEFORE 12/93)</t>
  </si>
  <si>
    <t>78-827</t>
  </si>
  <si>
    <t>SB-III (30&amp;50), SMX, SL, BELT-CLUTCH, (BEFORE 12/93) SET OF 2</t>
  </si>
  <si>
    <t>78-835</t>
  </si>
  <si>
    <t>SUPER II, BELT-FAN</t>
  </si>
  <si>
    <t>78-837</t>
  </si>
  <si>
    <t>30-00397-00</t>
  </si>
  <si>
    <t>14-00209-00</t>
  </si>
  <si>
    <t>14-00326-00</t>
  </si>
  <si>
    <t>14-00326-03</t>
  </si>
  <si>
    <t>14-00326-04</t>
  </si>
  <si>
    <t>14-00326-05</t>
  </si>
  <si>
    <t>30-00426-20</t>
  </si>
  <si>
    <t>30-00302-00</t>
  </si>
  <si>
    <t>30-00304-00</t>
  </si>
  <si>
    <t>30-00323-00</t>
  </si>
  <si>
    <t>30-00406-01</t>
  </si>
  <si>
    <t>30-00426-27</t>
  </si>
  <si>
    <t>30-00430-23</t>
  </si>
  <si>
    <t>30-00450-00</t>
  </si>
  <si>
    <t>30-01077-01</t>
  </si>
  <si>
    <t>30-01077-01c</t>
  </si>
  <si>
    <t>30-01079-01</t>
  </si>
  <si>
    <t>30-60049-20</t>
  </si>
  <si>
    <t>30-01090-01</t>
  </si>
  <si>
    <t>30-50301-00</t>
  </si>
  <si>
    <t>30-50327-00</t>
  </si>
  <si>
    <t>58-00869-00</t>
  </si>
  <si>
    <t>58-04165-00</t>
  </si>
  <si>
    <t>78-684</t>
  </si>
  <si>
    <t>MD-II, KD-II, BELT-COMPRESSOR TO EVAPORATOR FAN (30 &amp; 50)</t>
  </si>
  <si>
    <t>78-689</t>
  </si>
  <si>
    <t>29-70248-00</t>
  </si>
  <si>
    <t>SB-II, SB-II MAX, Super II, Sentry, BELT-ALTERNATOR</t>
  </si>
  <si>
    <t>78-757</t>
  </si>
  <si>
    <t>SENTRY, BELT-ENGINE TO IDLER</t>
  </si>
  <si>
    <t>59.00</t>
  </si>
  <si>
    <t>78-758</t>
  </si>
  <si>
    <t>78-766</t>
  </si>
  <si>
    <t>58-04080-00</t>
  </si>
  <si>
    <t>73-00096-00</t>
  </si>
  <si>
    <t>73-00154-02</t>
  </si>
  <si>
    <t xml:space="preserve"> Temperature selector </t>
  </si>
  <si>
    <t>13-509</t>
  </si>
  <si>
    <t>Water Pump 482/486</t>
  </si>
  <si>
    <t>$65.00</t>
  </si>
  <si>
    <t>33-2999</t>
  </si>
  <si>
    <t>Cylinder Head Gasket  482</t>
  </si>
  <si>
    <t>45-1404</t>
  </si>
  <si>
    <t xml:space="preserve">Thermostat TG-lV </t>
  </si>
  <si>
    <t>600.00</t>
  </si>
  <si>
    <t>25-15327-00</t>
  </si>
  <si>
    <t>25-15330-00</t>
  </si>
  <si>
    <t>25-15411-00</t>
  </si>
  <si>
    <t>25-15425-00SV</t>
  </si>
  <si>
    <t>25-15460-00</t>
  </si>
  <si>
    <t>25-15461-00</t>
  </si>
  <si>
    <t>25-15465-00</t>
  </si>
  <si>
    <t>25-34023-00</t>
  </si>
  <si>
    <t>25-34038-00</t>
  </si>
  <si>
    <t>25-34039-00</t>
  </si>
  <si>
    <t>25-34069-00</t>
  </si>
  <si>
    <t>25-34110-00</t>
  </si>
  <si>
    <t>25-34111-00</t>
  </si>
  <si>
    <t>25-34173-00</t>
  </si>
  <si>
    <t>25-34308-00</t>
  </si>
  <si>
    <t>25-34309-01</t>
  </si>
  <si>
    <t>25-34329-00</t>
  </si>
  <si>
    <t>25-34330-00SV</t>
  </si>
  <si>
    <t>25-34380-00SV</t>
  </si>
  <si>
    <t>25-34380-05SV</t>
  </si>
  <si>
    <t>25-34381-00</t>
  </si>
  <si>
    <t>25-34381-05</t>
  </si>
  <si>
    <t>25-34384-00</t>
  </si>
  <si>
    <t>25-34386-00</t>
  </si>
  <si>
    <t>25-34386-02</t>
  </si>
  <si>
    <t>25-34386-04</t>
  </si>
  <si>
    <t>25-34515-00</t>
  </si>
  <si>
    <t>25-34935-00SV</t>
  </si>
  <si>
    <t>25-34950-00</t>
  </si>
  <si>
    <t>25-35182-05</t>
  </si>
  <si>
    <t>25-35420-11</t>
  </si>
  <si>
    <t>25-36430-00</t>
  </si>
  <si>
    <t>25-36430-01</t>
  </si>
  <si>
    <t>25-36482-01</t>
  </si>
  <si>
    <t>25-37399-00</t>
  </si>
  <si>
    <t>25-37409-00</t>
  </si>
  <si>
    <t>25-37410-00</t>
  </si>
  <si>
    <t>25-37581-10</t>
  </si>
  <si>
    <t>25-37614-00</t>
  </si>
  <si>
    <t>25-38150-01</t>
  </si>
  <si>
    <t>25-38532-00</t>
  </si>
  <si>
    <t>25-38666-00</t>
  </si>
  <si>
    <t>25-38666-11</t>
  </si>
  <si>
    <t>25-39006-00</t>
  </si>
  <si>
    <t>25-39155-00</t>
  </si>
  <si>
    <t>25-39171-00</t>
  </si>
  <si>
    <t>25-39236-01</t>
  </si>
  <si>
    <t>25-39238-00</t>
  </si>
  <si>
    <t>25-39316-00</t>
  </si>
  <si>
    <t>29-50052-23</t>
  </si>
  <si>
    <t>29-50052-50</t>
  </si>
  <si>
    <t>29-70152-00</t>
  </si>
  <si>
    <t>29-70167-00</t>
  </si>
  <si>
    <t>29-70183-00SV</t>
  </si>
  <si>
    <t>29-70206-00</t>
  </si>
  <si>
    <t>29-70247-00</t>
  </si>
  <si>
    <t>11--9100</t>
  </si>
  <si>
    <t xml:space="preserve">Oil Filter EMI </t>
  </si>
  <si>
    <t>78-1012</t>
  </si>
  <si>
    <t>CD-II, MD-II, KD-II (30 &amp; 50) Water Pump Belt</t>
  </si>
  <si>
    <t>78-1026</t>
  </si>
  <si>
    <t>TD-II, RD-II (30 &amp; 50), BELT-Water Pump</t>
  </si>
  <si>
    <t>43.00</t>
  </si>
  <si>
    <t>64.00</t>
  </si>
  <si>
    <t>78-604</t>
  </si>
  <si>
    <t>SB-II, SB-II MAX, BELT-ENGINE TO IDLER</t>
  </si>
  <si>
    <t>78-617</t>
  </si>
  <si>
    <t>SMX (30&amp;50), SL - Alternator Belt, Set of 2</t>
  </si>
  <si>
    <t>112.00</t>
  </si>
  <si>
    <t>25-35465-00</t>
  </si>
  <si>
    <t>25-38109-04SV</t>
  </si>
  <si>
    <t>25-38750-00</t>
  </si>
  <si>
    <t>25-39291-00</t>
  </si>
  <si>
    <t>29-71058-00</t>
  </si>
  <si>
    <t>58-00061-12SS</t>
  </si>
  <si>
    <t>58-00061-33SS</t>
  </si>
  <si>
    <t>73-00201-00</t>
  </si>
  <si>
    <t>73-00325-00</t>
  </si>
  <si>
    <t>73-00325-01</t>
  </si>
  <si>
    <t>73-00326-00</t>
  </si>
  <si>
    <t>73-00326-01</t>
  </si>
  <si>
    <t>SENTRY, SB-III, SUPER-II, BELT-WATER PUMP (BEFORE 12/96)</t>
  </si>
  <si>
    <t>78-844</t>
  </si>
  <si>
    <t>Vibrasorber Supra suct 3xx/4xx/5xx</t>
  </si>
  <si>
    <t>Vibrasorber disch Maxima/722U/R70/M710</t>
  </si>
  <si>
    <t>Vibrasorber, Discharge Tbird/S6xx</t>
  </si>
  <si>
    <t>Vibrasorber, Suction/Discharge Supra 6xx/7xx</t>
  </si>
  <si>
    <t>Vibrasorber, Discharge Ultra</t>
  </si>
  <si>
    <t xml:space="preserve">Vibrasorber suct Maxima </t>
  </si>
  <si>
    <t>Vibrasorber  73-60076-00 Maxima 1000/1300</t>
  </si>
  <si>
    <t>76.00</t>
  </si>
  <si>
    <t>78-1049</t>
  </si>
  <si>
    <t>LND II Belt</t>
  </si>
  <si>
    <t>78-1050</t>
  </si>
  <si>
    <t>LND (30&amp;50) BELT-FAN</t>
  </si>
  <si>
    <t>78-1051</t>
  </si>
  <si>
    <t>TD-II, RD-II (30&amp;50) BELT-ENGINE TO COMPRESSOR (X430)</t>
  </si>
  <si>
    <t>96.00</t>
  </si>
  <si>
    <t>78-1067</t>
  </si>
  <si>
    <t>TS, XDS SR, Belt-Motor to Compressor, 3.95 Eng.</t>
  </si>
  <si>
    <t>78-1083</t>
  </si>
  <si>
    <t>MD-II, KD-II (30 &amp; 50) Engine to Compressor Belt</t>
  </si>
  <si>
    <t>78-1085</t>
  </si>
  <si>
    <t>SMX (30&amp;50), SL - Motor to Jackshaft Belt</t>
  </si>
  <si>
    <t>78-1089</t>
  </si>
  <si>
    <t>SMX (30&amp;50), SL - Engine/Jackshaft Belt, High Capacity</t>
  </si>
  <si>
    <t>87.00</t>
  </si>
  <si>
    <t>78-1106</t>
  </si>
  <si>
    <t>CD MAX, CD-II MAX, BELT-ENGINE TO MOTOR</t>
  </si>
  <si>
    <t>78-1129</t>
  </si>
  <si>
    <t>TS, XDS SR, Belt-Motor to Compressor, 3.74 Eng.</t>
  </si>
  <si>
    <t>78-1137</t>
  </si>
  <si>
    <t>See 10-78-1353 (TS, XDS SR, BELT-ENGINE TO MOTOR (TS-600)</t>
  </si>
  <si>
    <t>78-1263</t>
  </si>
  <si>
    <t>73-00328-00</t>
  </si>
  <si>
    <t>73-00328-01</t>
  </si>
  <si>
    <t>73-00328-02</t>
  </si>
  <si>
    <t>73-00328-03</t>
  </si>
  <si>
    <t>73-00328-04</t>
  </si>
  <si>
    <t>73-00328-05</t>
  </si>
  <si>
    <t>73-00328-06</t>
  </si>
  <si>
    <t>73-00328-10</t>
  </si>
  <si>
    <t>73-60010-00</t>
  </si>
  <si>
    <t>73-60010-02</t>
  </si>
  <si>
    <t>73-60010-03</t>
  </si>
  <si>
    <t>73-60010-04</t>
  </si>
  <si>
    <t>73-60010-05</t>
  </si>
  <si>
    <t>73-60024-00</t>
  </si>
  <si>
    <t>73-60024-02</t>
  </si>
  <si>
    <t>73-60024-04</t>
  </si>
  <si>
    <t>73-60035-02</t>
  </si>
  <si>
    <t>73-60035-03</t>
  </si>
  <si>
    <t>73-60042-00</t>
  </si>
  <si>
    <t>73-60045-00</t>
  </si>
  <si>
    <t>30-00363-19</t>
  </si>
  <si>
    <t>30-00409-10</t>
  </si>
  <si>
    <t>30-00409-11</t>
  </si>
  <si>
    <t>30-00409-43</t>
  </si>
  <si>
    <t>30-00409-44</t>
  </si>
  <si>
    <t>30-00409-51</t>
  </si>
  <si>
    <t>30-00409-57</t>
  </si>
  <si>
    <t>30-00409-64</t>
  </si>
  <si>
    <t>30-00409-65</t>
  </si>
  <si>
    <t>30-00423-00</t>
  </si>
  <si>
    <t>30-00423-02</t>
  </si>
  <si>
    <t>30-50324-00</t>
  </si>
  <si>
    <t>30-50324-01</t>
  </si>
  <si>
    <t>30-50326-00</t>
  </si>
  <si>
    <t>30-60050-03</t>
  </si>
  <si>
    <t>30-60050-04</t>
  </si>
  <si>
    <t>30-60050-07</t>
  </si>
  <si>
    <t>30-60050-20</t>
  </si>
  <si>
    <t>50-01127-03</t>
  </si>
  <si>
    <t>Piston Assembly, Std. (Rings included) 366</t>
  </si>
  <si>
    <t>Piston Assembly, 0.25 (Rings included) 366</t>
  </si>
  <si>
    <t>Piston Assembly, Std. (Rings included) 388</t>
  </si>
  <si>
    <t>Piston Assembly, 0.25 (Rings included) 388</t>
  </si>
  <si>
    <t>Piston Assy 83.00 MM (Rings, Pin, Clips) C201</t>
  </si>
  <si>
    <t>Piston Assy 83.25 MM (Rings, Pin, Clips) C201</t>
  </si>
  <si>
    <t>Piston Assy 83.50 MM (Rings, Pin, Clips)  C201</t>
  </si>
  <si>
    <t>Piston Assy 84.00 MM (Rings, Pin, Clips)  C201</t>
  </si>
  <si>
    <t>Piston Assy 83.75 MM (Rings, Pin, Clips) C201</t>
  </si>
  <si>
    <t>Main Bearing Set std  D201</t>
  </si>
  <si>
    <t>Main Bearing Set, 0.25 MM  D201</t>
  </si>
  <si>
    <t>Main Bearing Set, 0.50 MM  D201</t>
  </si>
  <si>
    <t>Main Bearing Set, 0.75 MM  D201</t>
  </si>
  <si>
    <t>Piston 88.00 MM, Std. (Rings, Pin, Clips)  D201</t>
  </si>
  <si>
    <t>Piston 88.25 MM, 0.25 (Rings, Pin, Clips)  D201</t>
  </si>
  <si>
    <t>78-897</t>
  </si>
  <si>
    <t>25-39036-00</t>
  </si>
  <si>
    <t xml:space="preserve">Valve guides intake V2203 </t>
  </si>
  <si>
    <t>25-39068-00</t>
  </si>
  <si>
    <t>Valve guides exhaust V2203</t>
  </si>
  <si>
    <t>Solenoid, Push type Ultra/Vector</t>
  </si>
  <si>
    <t>25-37198-00</t>
  </si>
  <si>
    <t>1650.00</t>
  </si>
  <si>
    <t>Cam Bearing Set</t>
  </si>
  <si>
    <t>90.00</t>
  </si>
  <si>
    <t>Belt, Matched Set  50-60289-06</t>
  </si>
  <si>
    <t>Belt  50-00178-55 16000238</t>
  </si>
  <si>
    <t>Oil Pump, 2.2 D.I. Engine</t>
  </si>
  <si>
    <t>290.00</t>
  </si>
  <si>
    <t>Main Bearing, Std.  3.66</t>
  </si>
  <si>
    <t>35.00</t>
  </si>
  <si>
    <t>Main Bearing, 0.25   3.66</t>
  </si>
  <si>
    <t>18.00</t>
  </si>
  <si>
    <t>Rocker Arm, Intake</t>
  </si>
  <si>
    <t>Rocker Arm, Exhaust</t>
  </si>
  <si>
    <t>Crankshaft (NEW)</t>
  </si>
  <si>
    <t>65.00</t>
  </si>
  <si>
    <t>Piston Ring Set, 0.25</t>
  </si>
  <si>
    <t>370.00</t>
  </si>
  <si>
    <t>Connecting Rod Bushing</t>
  </si>
  <si>
    <t>Water Pump, Yanmar 366</t>
  </si>
  <si>
    <t>Pump, Fuel Injection</t>
  </si>
  <si>
    <t>1700.00</t>
  </si>
  <si>
    <t>Injector Assembly</t>
  </si>
  <si>
    <t>230.00</t>
  </si>
  <si>
    <t>Oil Pump</t>
  </si>
  <si>
    <t>270.00</t>
  </si>
  <si>
    <t>Main Bearing, 05K</t>
  </si>
  <si>
    <t>$55.50</t>
  </si>
  <si>
    <t>Gasket, Valve Plate Metal</t>
  </si>
  <si>
    <t>Thust Washer, Seal End</t>
  </si>
  <si>
    <t>$20.25</t>
  </si>
  <si>
    <t>Thrust Washer, Oversized</t>
  </si>
  <si>
    <t>Ring Wear, Crankshaft</t>
  </si>
  <si>
    <t>75.00</t>
  </si>
  <si>
    <t>see 11-9558</t>
  </si>
  <si>
    <t>2850.00</t>
  </si>
  <si>
    <t>RING GEAR, FLYWHEEL</t>
  </si>
  <si>
    <t>Camshaft</t>
  </si>
  <si>
    <t>Valve, Intake</t>
  </si>
  <si>
    <t>24.00</t>
  </si>
  <si>
    <t>Valve, Exhaust</t>
  </si>
  <si>
    <t>38.00</t>
  </si>
  <si>
    <t>Rocker Arm</t>
  </si>
  <si>
    <t>50.00</t>
  </si>
  <si>
    <t>11—5861</t>
  </si>
  <si>
    <t>Hose , Bypass</t>
  </si>
  <si>
    <t>25.00</t>
  </si>
  <si>
    <t>Belt, Matched Set 7103006  50-60289-00  50-60289-50</t>
  </si>
  <si>
    <t>Belt, Matched Set</t>
  </si>
  <si>
    <t>$68.75</t>
  </si>
  <si>
    <t>$45.95</t>
  </si>
  <si>
    <t>$77.25</t>
  </si>
  <si>
    <t>$72.50</t>
  </si>
  <si>
    <t>$72.75</t>
  </si>
  <si>
    <t>$27.50</t>
  </si>
  <si>
    <t>$22.90</t>
  </si>
  <si>
    <t>Belt, Alternator, use 50-00179-20</t>
  </si>
  <si>
    <t>$18.75</t>
  </si>
  <si>
    <t>Valve Stem Seal, Exhaust</t>
  </si>
  <si>
    <t>Valve Stem Seal, Intake</t>
  </si>
  <si>
    <t>Piston with Rings, Std. -486 ENGINE ONLY</t>
  </si>
  <si>
    <t>210.00</t>
  </si>
  <si>
    <t>Ring Set, Std. -486 ENGINE ONLY</t>
  </si>
  <si>
    <t>Oil Filter, By-Pass EMI</t>
  </si>
  <si>
    <t>28.00</t>
  </si>
  <si>
    <t>Fuel Filter, Super II &amp; SB-III</t>
  </si>
  <si>
    <t>42.00</t>
  </si>
  <si>
    <t>Water Separator, Super-II (Before 10/91), SB-III (all)</t>
  </si>
  <si>
    <t>41.00</t>
  </si>
  <si>
    <t>Thrust Bearing, (2 Halves)</t>
  </si>
  <si>
    <t>17.00</t>
  </si>
  <si>
    <t>Valve Guide</t>
  </si>
  <si>
    <t>23.00</t>
  </si>
  <si>
    <t>380.00</t>
  </si>
  <si>
    <t>80.00</t>
  </si>
  <si>
    <t>Water pump 388  10-358</t>
  </si>
  <si>
    <t>280.00</t>
  </si>
  <si>
    <t>Cylinder Liner (Repair Sleve) 366/374</t>
  </si>
  <si>
    <t>29.00</t>
  </si>
  <si>
    <t>Piston with Rings, 0.25 MM -486 ENGINE ONLY</t>
  </si>
  <si>
    <t>Connecting Rod Bearing, 0.25 MM</t>
  </si>
  <si>
    <t>Piston Assy., 0.50 (Rings Incl)</t>
  </si>
  <si>
    <t>11--8804</t>
  </si>
  <si>
    <t>41-6884</t>
  </si>
  <si>
    <t>Oil Pressure Switch SMX</t>
  </si>
  <si>
    <t>Oil Pressure Switch SL TS RD MD SLX SMX-ll</t>
  </si>
  <si>
    <t xml:space="preserve">Oil Pressure Switch SB LND MD-1 </t>
  </si>
  <si>
    <t>Water Pump, Yanmar  235  353  13-508</t>
  </si>
  <si>
    <t>See new p/n 10-13-507</t>
  </si>
  <si>
    <t>140.00</t>
  </si>
  <si>
    <t>Water Pump (low mount) 486     13-509</t>
  </si>
  <si>
    <t>see 10-11-9624</t>
  </si>
  <si>
    <t>Speedi-Sleeve, Front 482/486</t>
  </si>
  <si>
    <t>Thermostat</t>
  </si>
  <si>
    <t>Primer pump</t>
  </si>
  <si>
    <t>Fuel Pump, C-201 Engine</t>
  </si>
  <si>
    <t>5500.00</t>
  </si>
  <si>
    <t>Fuel Filter, Case of 12</t>
  </si>
  <si>
    <t>See new p/n 10-13-659</t>
  </si>
  <si>
    <t>Water Pump, Ynmar 249/374</t>
  </si>
  <si>
    <t>Water Pump, Yanmar 388/395</t>
  </si>
  <si>
    <t>39.00</t>
  </si>
  <si>
    <t>КОМПРЕССОРЫ + ЗАПЧАСТИ</t>
  </si>
  <si>
    <t>Remanufactured Compressor D214</t>
  </si>
  <si>
    <t>Remanufactured Compressor X214</t>
  </si>
  <si>
    <t>Remanufactured X426 Compressor</t>
  </si>
  <si>
    <t>2550.00</t>
  </si>
  <si>
    <t>Remanufactured X430 Compressor, Std Shaft</t>
  </si>
  <si>
    <t>2625.00</t>
  </si>
  <si>
    <t>Remanufactured X430 Compressor, Large Shaft</t>
  </si>
  <si>
    <t>2975.00</t>
  </si>
  <si>
    <t>20-167</t>
  </si>
  <si>
    <t>X430 Compressor Large Shaft Conversion Kit</t>
  </si>
  <si>
    <t>1495.00</t>
  </si>
  <si>
    <t>20-167c</t>
  </si>
  <si>
    <t>X430 Compressor Large Shaft Conversion Kit, w/ Crankshaft</t>
  </si>
  <si>
    <t>2175.00</t>
  </si>
  <si>
    <t>203-413</t>
  </si>
  <si>
    <t>Compressor Oil, 1 gal, Polyolestor (Case of 4)</t>
  </si>
  <si>
    <t>299.75</t>
  </si>
  <si>
    <t>204-464</t>
  </si>
  <si>
    <t>Check Valve Tool</t>
  </si>
  <si>
    <t>22-1003</t>
  </si>
  <si>
    <t>Bearing Set, Connecting Rod, Std.  22-1246</t>
  </si>
  <si>
    <t>22-1005</t>
  </si>
  <si>
    <t>Bearing Set, Connecting Rod, .010</t>
  </si>
  <si>
    <t>22-1006</t>
  </si>
  <si>
    <t>Bearing Set, Connecting Rod, .020</t>
  </si>
  <si>
    <t>22-1007</t>
  </si>
  <si>
    <t>Bearing Set, Connecting Rod, .030</t>
  </si>
  <si>
    <t>22-1027</t>
  </si>
  <si>
    <t>Crankshaft, Large Shaft X430</t>
  </si>
  <si>
    <t>22-1028</t>
  </si>
  <si>
    <t>Bearing Cover, Large Shaft X430</t>
  </si>
  <si>
    <t>22-1075</t>
  </si>
  <si>
    <t>Crankshaft, Large Shaft X426</t>
  </si>
  <si>
    <t>22-1100</t>
  </si>
  <si>
    <t>Compressor Seal, Stainless Steel Bellows</t>
  </si>
  <si>
    <t>22-1101</t>
  </si>
  <si>
    <t>Compressor Seal, S.S. Bellows, large Shaft</t>
  </si>
  <si>
    <t>22-1149</t>
  </si>
  <si>
    <t>Shaft, Oil Pump</t>
  </si>
  <si>
    <t>22-1150</t>
  </si>
  <si>
    <t>see 10-22-1160</t>
  </si>
  <si>
    <t>22-1160</t>
  </si>
  <si>
    <t>Oil Pump (X426, X430, X430LS)</t>
  </si>
  <si>
    <t>22-1166</t>
  </si>
  <si>
    <t>SEAL - shaft  TK208R</t>
  </si>
  <si>
    <t>22-1181</t>
  </si>
  <si>
    <t>$110.00</t>
  </si>
  <si>
    <t>Ring Set, per Piston 0.25mm Overisze</t>
  </si>
  <si>
    <t>$120.00</t>
  </si>
  <si>
    <t>Wrist Pin Bushing</t>
  </si>
  <si>
    <t>$15.20</t>
  </si>
  <si>
    <t>Bearing, Rod 0.4mm Oversize</t>
  </si>
  <si>
    <t>$255.50</t>
  </si>
  <si>
    <t>$79.50</t>
  </si>
  <si>
    <t>Thrustwasher</t>
  </si>
  <si>
    <t>$73.00</t>
  </si>
  <si>
    <t>Thrustwasher, 0.2mm Oversize</t>
  </si>
  <si>
    <t>Thrustwasher, Std 369 491 4134</t>
  </si>
  <si>
    <t>Thrustwasher, 0.4mm Oversize</t>
  </si>
  <si>
    <t>Glow Plug, DI S/N &lt;-- XA0000</t>
  </si>
  <si>
    <t>Air Filter (after 2-2001) Original Replacemant only</t>
  </si>
  <si>
    <t>Oil Filter- EMI 2000</t>
  </si>
  <si>
    <t>Fuel Filter -EMI 2000</t>
  </si>
  <si>
    <t>Fuel Filter -EMI 3000</t>
  </si>
  <si>
    <t>Fuel Filter</t>
  </si>
  <si>
    <t xml:space="preserve">Belt, Fanshaft  </t>
  </si>
  <si>
    <t>$36.75</t>
  </si>
  <si>
    <t>Belt  16000196  50-60198-47</t>
  </si>
  <si>
    <t>Belt set Euro Phoenix 78-617</t>
  </si>
  <si>
    <t>Pressure switch HP  SR TS V-250</t>
  </si>
  <si>
    <t>127.00</t>
  </si>
  <si>
    <t>25-39086-00</t>
  </si>
  <si>
    <t>Valve exhaust V2203</t>
  </si>
  <si>
    <t>$26.00</t>
  </si>
  <si>
    <t>25-39085-00</t>
  </si>
  <si>
    <t>Valve intake V2203</t>
  </si>
  <si>
    <t>$85.00</t>
  </si>
  <si>
    <t>$36.10</t>
  </si>
  <si>
    <t>30-247</t>
  </si>
  <si>
    <t>Compressor Gasket Set, X214D</t>
  </si>
  <si>
    <t>30-251</t>
  </si>
  <si>
    <t>Gasket Set, 366 Engine</t>
  </si>
  <si>
    <t>30-261</t>
  </si>
  <si>
    <t>Gasket Set, 388 Engine</t>
  </si>
  <si>
    <t>30-262</t>
  </si>
  <si>
    <t>25-39127-01</t>
  </si>
  <si>
    <t>Piston assy STD 4.134 V2203di</t>
  </si>
  <si>
    <t>Piston assy  (+0.5mm) 4.134 V2203di</t>
  </si>
  <si>
    <t>$75.50</t>
  </si>
  <si>
    <t>Belt, EuroPhoenix</t>
  </si>
  <si>
    <t>$60.10</t>
  </si>
  <si>
    <t>Belt, Fanshaft  50-60199-01  50-60288-11</t>
  </si>
  <si>
    <t>$52.00</t>
  </si>
  <si>
    <t>$40.00</t>
  </si>
  <si>
    <t>Belt, Generator (2 speed Multi-temp)</t>
  </si>
  <si>
    <t>$38.50</t>
  </si>
  <si>
    <t>$65.50</t>
  </si>
  <si>
    <t>Belt  50-60289-01  50-60289-16</t>
  </si>
  <si>
    <t>$48.20</t>
  </si>
  <si>
    <t>$60.17</t>
  </si>
  <si>
    <t>$44.30</t>
  </si>
  <si>
    <t>$60.90</t>
  </si>
  <si>
    <t>Nozzle, Injector -486 ENGINE ONLY</t>
  </si>
  <si>
    <t>145.00</t>
  </si>
  <si>
    <t>Ring Set, Std. -482 ENGINE ONLY</t>
  </si>
  <si>
    <t>Piston with Rings, Std. -482 ENGINE ONLY</t>
  </si>
  <si>
    <t>330.00</t>
  </si>
  <si>
    <t>O-Ring, Sentry, SB-I, SUPER-II</t>
  </si>
  <si>
    <t>3.00</t>
  </si>
  <si>
    <t>33-1175</t>
  </si>
  <si>
    <t>Compressor O-Ring Pump Cover</t>
  </si>
  <si>
    <t>4.00</t>
  </si>
  <si>
    <t>33-1221</t>
  </si>
  <si>
    <t>Compressor O-Ring, Suction Screen</t>
  </si>
  <si>
    <t>33-1310</t>
  </si>
  <si>
    <t>Transduser HP Pressure SR/SLTCI/Spectrum</t>
  </si>
  <si>
    <t>41-7960</t>
  </si>
  <si>
    <t>41-866</t>
  </si>
  <si>
    <t xml:space="preserve">I/O Control Modules </t>
  </si>
  <si>
    <t>25-39355-00</t>
  </si>
  <si>
    <t>Gasket Head CT4.134  V2203-M-DI</t>
  </si>
  <si>
    <t>22-723</t>
  </si>
  <si>
    <t>Flange</t>
  </si>
  <si>
    <t>190.00</t>
  </si>
  <si>
    <t>22-735</t>
  </si>
  <si>
    <t>Manifold X430</t>
  </si>
  <si>
    <t>22-743</t>
  </si>
  <si>
    <t>Plate, Seal</t>
  </si>
  <si>
    <t>22-755</t>
  </si>
  <si>
    <t>Cover, Bearing Drive</t>
  </si>
  <si>
    <t>22-777</t>
  </si>
  <si>
    <t>Seal Assy., Crankshaft (214)</t>
  </si>
  <si>
    <t>22-778</t>
  </si>
  <si>
    <t>Compressor Seal Assy., Crankshaft</t>
  </si>
  <si>
    <t>22-784</t>
  </si>
  <si>
    <t>Oil Pressure Regulator</t>
  </si>
  <si>
    <t>22-786</t>
  </si>
  <si>
    <t>Reed Valve Piston, New Style</t>
  </si>
  <si>
    <t>22-787</t>
  </si>
  <si>
    <t>22-788</t>
  </si>
  <si>
    <t>Cylinder Head  214 418</t>
  </si>
  <si>
    <t>22-789</t>
  </si>
  <si>
    <t>Cylinder Head 426  430</t>
  </si>
  <si>
    <t>22-803</t>
  </si>
  <si>
    <t>Oil Pump Housing, X214</t>
  </si>
  <si>
    <t>22-804</t>
  </si>
  <si>
    <t>Crankshaft, 214 (Forged, Gerotor Oil Pump)</t>
  </si>
  <si>
    <t>22-805</t>
  </si>
  <si>
    <t>22-806</t>
  </si>
  <si>
    <t>Screen, Oil Pick Up</t>
  </si>
  <si>
    <t>22-849</t>
  </si>
  <si>
    <t>Piston Assembly, 214, 426 &amp; X426</t>
  </si>
  <si>
    <t>22-850</t>
  </si>
  <si>
    <t>Piston Assembly, X430</t>
  </si>
  <si>
    <t>22-899</t>
  </si>
  <si>
    <t>Seal, Compressor (7/8)</t>
  </si>
  <si>
    <t>22-990</t>
  </si>
  <si>
    <t>44-5013</t>
  </si>
  <si>
    <t>44-5014</t>
  </si>
  <si>
    <t>Harness Assembly</t>
  </si>
  <si>
    <t>44-5234</t>
  </si>
  <si>
    <t>Sensor</t>
  </si>
  <si>
    <t>44-5262</t>
  </si>
  <si>
    <t>see 10-44-8764</t>
  </si>
  <si>
    <t>44-5277</t>
  </si>
  <si>
    <t>Low Pressure Cutout Switch</t>
  </si>
  <si>
    <t>44-5305</t>
  </si>
  <si>
    <t>Belt 50-60288-00   78-469</t>
  </si>
  <si>
    <t>$22.75</t>
  </si>
  <si>
    <t>Belt, was 50-00179-55</t>
  </si>
  <si>
    <t>$22.25</t>
  </si>
  <si>
    <t>Belt, Alternator, new style with 3" pulley</t>
  </si>
  <si>
    <t>$22.40</t>
  </si>
  <si>
    <t>Belt  16000168  50-60288-25</t>
  </si>
  <si>
    <t>$40.57</t>
  </si>
  <si>
    <t>Belt, Matched Set 50-60288-03</t>
  </si>
  <si>
    <t>$45.60</t>
  </si>
  <si>
    <t>$45.00</t>
  </si>
  <si>
    <t>CAP - filler neck 10 psi KDII/MDII/RDII/TDII/SDZ/SL/TS</t>
  </si>
  <si>
    <t>44-9651</t>
  </si>
  <si>
    <t>Module battery</t>
  </si>
  <si>
    <t>44-7892</t>
  </si>
  <si>
    <t>Belt, Fanshaft  50-00183-00  50-01161-00 50-01161-01</t>
  </si>
  <si>
    <t>$42.00</t>
  </si>
  <si>
    <t>Belt, Power Band  50-60289-04  50-00178-53</t>
  </si>
  <si>
    <t>$38.00</t>
  </si>
  <si>
    <t>Belt, S/S 50-00179-01</t>
  </si>
  <si>
    <t>OIL SUMP, 7 QUART</t>
  </si>
  <si>
    <t>22-159</t>
  </si>
  <si>
    <t>Screen, Suction Port</t>
  </si>
  <si>
    <t>22-219</t>
  </si>
  <si>
    <t>Bearing, Crankshaft (214)</t>
  </si>
  <si>
    <t>22-220</t>
  </si>
  <si>
    <t>22-244</t>
  </si>
  <si>
    <t>Plate, Drive Bearing</t>
  </si>
  <si>
    <t>295.00</t>
  </si>
  <si>
    <t>22-297</t>
  </si>
  <si>
    <t>Cylinder Liner, 214,426 &amp; X426 Compressor</t>
  </si>
  <si>
    <t>22-306</t>
  </si>
  <si>
    <t>Suction Screen</t>
  </si>
  <si>
    <t>22-306f</t>
  </si>
  <si>
    <t>Suction Screen, Felt Filter</t>
  </si>
  <si>
    <t>49.00</t>
  </si>
  <si>
    <t>22-313</t>
  </si>
  <si>
    <t>Reed Valve, Valve Plate (Old Style)</t>
  </si>
  <si>
    <t>22-350</t>
  </si>
  <si>
    <t>Sight Glass Assembly</t>
  </si>
  <si>
    <t>22-373</t>
  </si>
  <si>
    <t>Crankshaft, 214 (Forged, Gear Oil Pump)</t>
  </si>
  <si>
    <t>Air Filter, Yanmar Engines</t>
  </si>
  <si>
    <t>45.00</t>
  </si>
  <si>
    <t>Water Separator, Super-II (After 10/91), SB-III (All)</t>
  </si>
  <si>
    <t>Oil Filter, Dual Lube</t>
  </si>
  <si>
    <t>37.00</t>
  </si>
  <si>
    <t>Air Filter, Dry (before 2-2001 )</t>
  </si>
  <si>
    <t>Fuel Pump</t>
  </si>
  <si>
    <t>Fuel Pump, 2.2 D.I. Engine</t>
  </si>
  <si>
    <t xml:space="preserve">Fuel solenoid timer </t>
  </si>
  <si>
    <t>Clutch, Supra 322 / 422 / 444 / 522, 544 / 822,844  50-01171-01</t>
  </si>
  <si>
    <t>Ball Hone</t>
  </si>
  <si>
    <t>$135.25</t>
  </si>
  <si>
    <t>O-ring, 05K Seal</t>
  </si>
  <si>
    <t>$2.44</t>
  </si>
  <si>
    <t>R-Ring Compressor</t>
  </si>
  <si>
    <t>Piston Ring Compressor</t>
  </si>
  <si>
    <t>$00.00</t>
  </si>
  <si>
    <t>Belt</t>
  </si>
  <si>
    <t>$32.10</t>
  </si>
  <si>
    <t>$30.40</t>
  </si>
  <si>
    <t>$34.00</t>
  </si>
  <si>
    <t>$49.40</t>
  </si>
  <si>
    <t>Belt, Water Pump</t>
  </si>
  <si>
    <t>$33.75</t>
  </si>
  <si>
    <t>Belt, Comp Drive</t>
  </si>
  <si>
    <t>$42.50</t>
  </si>
  <si>
    <t>Belt, Alternator</t>
  </si>
  <si>
    <t>$26.95</t>
  </si>
  <si>
    <t>$26.25</t>
  </si>
  <si>
    <t>$40.65</t>
  </si>
  <si>
    <t>$22.80</t>
  </si>
  <si>
    <t>$22.10</t>
  </si>
  <si>
    <t>Belt, Matched Set, S/S 162-51</t>
  </si>
  <si>
    <t>22-453</t>
  </si>
  <si>
    <t>Reed Valve, Piston (.020 Thick) Old Style</t>
  </si>
  <si>
    <t>22-552</t>
  </si>
  <si>
    <t>Oil Sump</t>
  </si>
  <si>
    <t>22-554</t>
  </si>
  <si>
    <t>Oil Pump Housing (X426)</t>
  </si>
  <si>
    <t>245.00</t>
  </si>
  <si>
    <t>22-555</t>
  </si>
  <si>
    <t>Pump Housing Cover</t>
  </si>
  <si>
    <t>200.00</t>
  </si>
  <si>
    <t>22-568</t>
  </si>
  <si>
    <t>Check Valve</t>
  </si>
  <si>
    <t>22-586</t>
  </si>
  <si>
    <t>Crankshaft, X426 (Forged)</t>
  </si>
  <si>
    <t>22-608</t>
  </si>
  <si>
    <t>Cylinder Liner (214D &amp; X214D Compressor)</t>
  </si>
  <si>
    <t>22-611</t>
  </si>
  <si>
    <t>Oil Screen</t>
  </si>
  <si>
    <t>22-639</t>
  </si>
  <si>
    <t>22-653</t>
  </si>
  <si>
    <t>22-655</t>
  </si>
  <si>
    <t>Crankshaft, X430 (Forged)</t>
  </si>
  <si>
    <t>22-656</t>
  </si>
  <si>
    <t>Cylinder Liner, X430 Compressor</t>
  </si>
  <si>
    <t>22-660</t>
  </si>
  <si>
    <t>Manifold, X430</t>
  </si>
  <si>
    <t>255.00</t>
  </si>
  <si>
    <t>22-663</t>
  </si>
  <si>
    <t>Oil Pump Housing (X430)</t>
  </si>
  <si>
    <t>Belt  50-00179-14</t>
  </si>
  <si>
    <t>$26.93</t>
  </si>
  <si>
    <t>$36.23</t>
  </si>
  <si>
    <t>Belt  50-60198-03</t>
  </si>
  <si>
    <t>$40.55</t>
  </si>
  <si>
    <t>$50.18</t>
  </si>
  <si>
    <t>$40.23</t>
  </si>
  <si>
    <t>Belt  7102307 50-00162-51</t>
  </si>
  <si>
    <t>$41.41</t>
  </si>
  <si>
    <t>$38.70</t>
  </si>
  <si>
    <t>Belt  50-00179-07</t>
  </si>
  <si>
    <t>Belt  50-00179-12 16000143</t>
  </si>
  <si>
    <t>$35.93</t>
  </si>
  <si>
    <t>Belt  50-00179-52 16000209</t>
  </si>
  <si>
    <t>$38.23</t>
  </si>
  <si>
    <t>Belt  50-00179-54</t>
  </si>
  <si>
    <t>$40.32</t>
  </si>
  <si>
    <t>$30.54</t>
  </si>
  <si>
    <t>$40.43</t>
  </si>
  <si>
    <t>$32.93</t>
  </si>
  <si>
    <t>Belt  50-00179-13  Mistral T850, R70</t>
  </si>
  <si>
    <t>$40.30</t>
  </si>
  <si>
    <t>Belt  mistral 310, 410, T850  50-00179-51</t>
  </si>
  <si>
    <t>$41.93</t>
  </si>
  <si>
    <t>$38.95</t>
  </si>
  <si>
    <t>$33.91</t>
  </si>
  <si>
    <t>$40.16</t>
  </si>
  <si>
    <t>Belt 50-00179-50 16000140</t>
  </si>
  <si>
    <t>$38.58</t>
  </si>
  <si>
    <t>$40.83</t>
  </si>
  <si>
    <t>$38.71</t>
  </si>
  <si>
    <t>$38.85</t>
  </si>
  <si>
    <t>Belt  50-00178-21 7103584</t>
  </si>
  <si>
    <t>$48.75</t>
  </si>
  <si>
    <t>Belt   50-00178-52</t>
  </si>
  <si>
    <t>$46.00</t>
  </si>
  <si>
    <t>$41.62</t>
  </si>
  <si>
    <t>$74.00</t>
  </si>
  <si>
    <t>Belt  50-60329-00</t>
  </si>
  <si>
    <t xml:space="preserve">Belt 50-60411-00 7102528 </t>
  </si>
  <si>
    <t>$33.65</t>
  </si>
  <si>
    <t xml:space="preserve">Water tempereture switch airpax </t>
  </si>
  <si>
    <t>$60.74</t>
  </si>
  <si>
    <t>Switch, Toggle</t>
  </si>
  <si>
    <t>$22.50</t>
  </si>
  <si>
    <t>Relay, 70 Amp</t>
  </si>
  <si>
    <t>$45.50</t>
  </si>
  <si>
    <t>$45.80</t>
  </si>
  <si>
    <t>$59.75</t>
  </si>
  <si>
    <t>$40.50</t>
  </si>
  <si>
    <t>Temperature Control Board   7104102</t>
  </si>
  <si>
    <t>Defrost Klixon</t>
  </si>
  <si>
    <t>$58.20</t>
  </si>
  <si>
    <t>Pressure transducer</t>
  </si>
  <si>
    <t>Sensor, Compressor Discharge Temperature</t>
  </si>
  <si>
    <t>$88.00</t>
  </si>
  <si>
    <t>Pressure Switch</t>
  </si>
  <si>
    <t>$48.00</t>
  </si>
  <si>
    <t>Valve Guides, Intake</t>
  </si>
  <si>
    <t>Seal, Rear Crankshaft</t>
  </si>
  <si>
    <t>$51.25</t>
  </si>
  <si>
    <t>Ring Set, per Piston Std</t>
  </si>
  <si>
    <t>$99.35</t>
  </si>
  <si>
    <t>$110.70</t>
  </si>
  <si>
    <t>Bearing, Rod Std</t>
  </si>
  <si>
    <t>Bearing, Rod 0.2mm Oversize</t>
  </si>
  <si>
    <t>Wear Sleeve, Rear Crankshaft</t>
  </si>
  <si>
    <t>$90.00</t>
  </si>
  <si>
    <t>Wear Sleeve, Front Crankshaft</t>
  </si>
  <si>
    <t>Solenoid, FUEL 369, 491</t>
  </si>
  <si>
    <t>Glow Plug</t>
  </si>
  <si>
    <t>Hose, By-Pass</t>
  </si>
  <si>
    <t>$13.70</t>
  </si>
  <si>
    <t>Valve Seal</t>
  </si>
  <si>
    <t>$8.65</t>
  </si>
  <si>
    <t>$280.00</t>
  </si>
  <si>
    <t>$14.90</t>
  </si>
  <si>
    <t>Seal Front Crankshaft</t>
  </si>
  <si>
    <t>$26.75</t>
  </si>
  <si>
    <t>$49.95</t>
  </si>
  <si>
    <t>$14.00</t>
  </si>
  <si>
    <t>Thermostat, Small 53mm</t>
  </si>
  <si>
    <t>Piston &amp; Ring Assy, STD</t>
  </si>
  <si>
    <t>Terminal, Male 16-14 Weather Pack</t>
  </si>
  <si>
    <t>Seal, WP Grey 16-14 Weather Pack</t>
  </si>
  <si>
    <t>$0.74</t>
  </si>
  <si>
    <t>On/Off Switch with Harness</t>
  </si>
  <si>
    <t>$142.50</t>
  </si>
  <si>
    <t>Brush Set, Prestolite with single pin connector</t>
  </si>
  <si>
    <t>Brush Set, Prestolite with dual pin connector</t>
  </si>
  <si>
    <t>Motor</t>
  </si>
  <si>
    <t>$189.75</t>
  </si>
  <si>
    <t>Brush, Set of 2, fits RCP motor only</t>
  </si>
  <si>
    <t>$26.83</t>
  </si>
  <si>
    <t>480.00</t>
  </si>
  <si>
    <t>See p/n 10-13-924 (Connecting Rod Bearing, Std.)</t>
  </si>
  <si>
    <t>Filter Drier 66-8718  14-60018-04</t>
  </si>
  <si>
    <t>Filter Drier   14-60018-05</t>
  </si>
  <si>
    <t>Filter Drier 14-00036-01</t>
  </si>
  <si>
    <t>66-8718</t>
  </si>
  <si>
    <t>Dehydrator  14-00326-04</t>
  </si>
  <si>
    <t>66-8471</t>
  </si>
  <si>
    <t>Dehydrator  14-00326-03</t>
  </si>
  <si>
    <t>Piston Assy, Std (Rings Included)  395 11-8796</t>
  </si>
  <si>
    <t>Piston Assy., Std. (Rings Included)  374 11-8751</t>
  </si>
  <si>
    <t xml:space="preserve">33-4209 </t>
  </si>
  <si>
    <t>Head gasket 3.70</t>
  </si>
  <si>
    <t xml:space="preserve">33-3818 </t>
  </si>
  <si>
    <t>Head gasket 3.76</t>
  </si>
  <si>
    <t>Water Separator, Super-II, Before 10/91, Case of 12</t>
  </si>
  <si>
    <t>Crankshaft 374 Eng</t>
  </si>
  <si>
    <t>4600.00</t>
  </si>
  <si>
    <t>Crankshaft 395 Eng</t>
  </si>
  <si>
    <t>3500.00</t>
  </si>
  <si>
    <t>Water Separator, Super-II, After 10/91, Case of 12</t>
  </si>
  <si>
    <t>400.00</t>
  </si>
  <si>
    <t>Oil Filter, Dual Lube, Case of 12</t>
  </si>
  <si>
    <t>Air Filter, Dry, Case of 9</t>
  </si>
  <si>
    <t>550.00</t>
  </si>
  <si>
    <t>Crankshaft</t>
  </si>
  <si>
    <t>Muffler</t>
  </si>
  <si>
    <t>See 10-12-9342AM (Fuel Filter, Case of 12)</t>
  </si>
  <si>
    <t>450.00</t>
  </si>
  <si>
    <t>Fuel Filter, Primary, Case of 12</t>
  </si>
  <si>
    <t>Fuel Filter, Secondary, Case of 12</t>
  </si>
  <si>
    <t>240.00</t>
  </si>
  <si>
    <t>Oil Filter, C-201 &amp; 2.2 D.I., Case of 12</t>
  </si>
  <si>
    <t>Fuel Filter, Primary EMI, Case of 12</t>
  </si>
  <si>
    <t>25-36670-00</t>
  </si>
  <si>
    <t xml:space="preserve">Pump Water D750 D950 </t>
  </si>
  <si>
    <t>See 10-11-9497    13-507</t>
  </si>
  <si>
    <t>Pipe Plug 1/4-18 External Hex Steel Zinc</t>
  </si>
  <si>
    <t>Starter, 4-91</t>
  </si>
  <si>
    <t>Glow Plug, Yanmar 235 &amp; 353</t>
  </si>
  <si>
    <t>44-6016</t>
  </si>
  <si>
    <t>RPM Sensor</t>
  </si>
  <si>
    <t>88.00</t>
  </si>
  <si>
    <t>44-6018</t>
  </si>
  <si>
    <t>Temperature Switch</t>
  </si>
  <si>
    <t>44-6019</t>
  </si>
  <si>
    <t>Thermistor Bolt</t>
  </si>
  <si>
    <t>44-6146</t>
  </si>
  <si>
    <t>Circuit Breaker, 40A</t>
  </si>
  <si>
    <t>44-6148</t>
  </si>
  <si>
    <t>Solid State Defrost Timer</t>
  </si>
  <si>
    <t>185.00</t>
  </si>
  <si>
    <t>44-6242</t>
  </si>
  <si>
    <t>44-6257</t>
  </si>
  <si>
    <t>Alternator, 51A/12V</t>
  </si>
  <si>
    <t>44-6266</t>
  </si>
  <si>
    <t>44-6424</t>
  </si>
  <si>
    <t>Starter Solenoid, C-201</t>
  </si>
  <si>
    <t>44-6463</t>
  </si>
  <si>
    <t>Module, Battery, Sentry</t>
  </si>
  <si>
    <t>44-6534</t>
  </si>
  <si>
    <t>Radiator Sensor</t>
  </si>
  <si>
    <t>44-6544</t>
  </si>
  <si>
    <t>44-6679</t>
  </si>
  <si>
    <t>Starter Solenoid, 2.2 D.I.</t>
  </si>
  <si>
    <t>78.00</t>
  </si>
  <si>
    <t>44-6727</t>
  </si>
  <si>
    <t>Fuel Solenoid, Inj Pump</t>
  </si>
  <si>
    <t>44-6997</t>
  </si>
  <si>
    <t>Bolt, Thermistor</t>
  </si>
  <si>
    <t>44-709</t>
  </si>
  <si>
    <t>Switch</t>
  </si>
  <si>
    <t>44-7130</t>
  </si>
  <si>
    <t>See new p/n 10-41-6582</t>
  </si>
  <si>
    <t>44-7192</t>
  </si>
  <si>
    <t>Switch, Lockout Starter</t>
  </si>
  <si>
    <t>44-7263</t>
  </si>
  <si>
    <t>44-7320</t>
  </si>
  <si>
    <t>44-7485</t>
  </si>
  <si>
    <t>44-7486</t>
  </si>
  <si>
    <t>44-7531</t>
  </si>
  <si>
    <t>Defrost Timer</t>
  </si>
  <si>
    <t>44-7711</t>
  </si>
  <si>
    <t>High Pressure Cutout Switch</t>
  </si>
  <si>
    <t>44-7774</t>
  </si>
  <si>
    <t>Circuit Breaker</t>
  </si>
  <si>
    <t>44-7792</t>
  </si>
  <si>
    <t>Switch-1PST</t>
  </si>
  <si>
    <t>44-7793</t>
  </si>
  <si>
    <t>Switch-1PST MOM</t>
  </si>
  <si>
    <t>44-7928</t>
  </si>
  <si>
    <t>44-7929</t>
  </si>
  <si>
    <t>Bearing, Sentry, SB-I, SUPER-II, SB-II, SB-III</t>
  </si>
  <si>
    <t>77-1366</t>
  </si>
  <si>
    <t>Boss Pully C-201</t>
  </si>
  <si>
    <t>77-1591</t>
  </si>
  <si>
    <t>Boss Pully 2.2 D.I.</t>
  </si>
  <si>
    <t>77-167</t>
  </si>
  <si>
    <t>Bearing, (Drive End)</t>
  </si>
  <si>
    <t>77-169</t>
  </si>
  <si>
    <t>Bearing, (Pump End)</t>
  </si>
  <si>
    <t>77-2003</t>
  </si>
  <si>
    <t>Idler Pulley, Complete</t>
  </si>
  <si>
    <t>77-2004</t>
  </si>
  <si>
    <t>77-2306</t>
  </si>
  <si>
    <t>Bearing Sealed, X426 &amp; X430</t>
  </si>
  <si>
    <t>77-2311</t>
  </si>
  <si>
    <t>Bearing Sealed, X214D</t>
  </si>
  <si>
    <t>77-2358</t>
  </si>
  <si>
    <t>COUPLING, 8 BUSHING STD SHAFT</t>
  </si>
  <si>
    <t>77-2431</t>
  </si>
  <si>
    <t>Pulley, Idler</t>
  </si>
  <si>
    <t>820.00</t>
  </si>
  <si>
    <t>77-2504</t>
  </si>
  <si>
    <t>Coupling with Bolt and Spacer, 2.2 D.I.</t>
  </si>
  <si>
    <t>77-2506</t>
  </si>
  <si>
    <t>Coupling, 8 Bushing with Bolt &amp; Spacer</t>
  </si>
  <si>
    <t>77-2509</t>
  </si>
  <si>
    <t>(No Longer available) Digital Thermometer 3000 Ohm Celsius</t>
  </si>
  <si>
    <t>44-810</t>
  </si>
  <si>
    <t>Cutout</t>
  </si>
  <si>
    <t>44-8400</t>
  </si>
  <si>
    <t>44-8526</t>
  </si>
  <si>
    <t>Motor, Fan 12V</t>
  </si>
  <si>
    <t>44-8679</t>
  </si>
  <si>
    <t>Timer, FS &amp; Unloader FS</t>
  </si>
  <si>
    <t>44-8764</t>
  </si>
  <si>
    <t>44-8883</t>
  </si>
  <si>
    <t>Oil Pressure Sensor (SR Units)</t>
  </si>
  <si>
    <t>115.00</t>
  </si>
  <si>
    <t>44-9103</t>
  </si>
  <si>
    <t>Switch,Water Temperature, Yanmar</t>
  </si>
  <si>
    <t>44-9111</t>
  </si>
  <si>
    <t>44-9115</t>
  </si>
  <si>
    <t>BOARD AUTOSTART SB-l ll  lll SMX</t>
  </si>
  <si>
    <t>44-9143</t>
  </si>
  <si>
    <t>Regulator &amp; Brush Assembly</t>
  </si>
  <si>
    <t>44-9181</t>
  </si>
  <si>
    <t>Solenoid</t>
  </si>
  <si>
    <t>17-44041-01</t>
  </si>
  <si>
    <t>17-44043-02</t>
  </si>
  <si>
    <t>17-44045-01</t>
  </si>
  <si>
    <t>17-44045-03</t>
  </si>
  <si>
    <t>17-44104-00</t>
  </si>
  <si>
    <t>17-44105-00</t>
  </si>
  <si>
    <t>17-44106-00</t>
  </si>
  <si>
    <t>17-44107-00</t>
  </si>
  <si>
    <t>17-44108-00</t>
  </si>
  <si>
    <t>17-44109-00</t>
  </si>
  <si>
    <t>17-44111-00</t>
  </si>
  <si>
    <t>17-44115-01</t>
  </si>
  <si>
    <t>17-44115-20</t>
  </si>
  <si>
    <t>17-44115-30</t>
  </si>
  <si>
    <t>17-44116-00</t>
  </si>
  <si>
    <t>Idler Shaft Rebuild Kit</t>
  </si>
  <si>
    <t>77-2617</t>
  </si>
  <si>
    <t>Fan Shaft Rebuild Kit</t>
  </si>
  <si>
    <t>77-2619</t>
  </si>
  <si>
    <t>Fan Shaft Rebuild Kit TS</t>
  </si>
  <si>
    <t>77-2748</t>
  </si>
  <si>
    <t>See new p/n 10-77-2856</t>
  </si>
  <si>
    <t>77-2856</t>
  </si>
  <si>
    <t>Bushing, Drive Coupling</t>
  </si>
  <si>
    <t>77-747</t>
  </si>
  <si>
    <t>Idler Bearing</t>
  </si>
  <si>
    <t>41-3670</t>
  </si>
  <si>
    <t xml:space="preserve">Switch  HPCO SMX  SB </t>
  </si>
  <si>
    <t>50-00178-18</t>
  </si>
  <si>
    <t>50-00178-19</t>
  </si>
  <si>
    <t>50-00178-20</t>
  </si>
  <si>
    <t>$70.00</t>
  </si>
  <si>
    <t>17-44724-00</t>
  </si>
  <si>
    <t>17-44725-00</t>
  </si>
  <si>
    <t>17-44727-00</t>
  </si>
  <si>
    <t>17-44727-02</t>
  </si>
  <si>
    <t>17-44727-30</t>
  </si>
  <si>
    <t>17-44728-01</t>
  </si>
  <si>
    <t>17-44729-10</t>
  </si>
  <si>
    <t>17-44740-00</t>
  </si>
  <si>
    <t>17-44770-00</t>
  </si>
  <si>
    <t>17-55002-00</t>
  </si>
  <si>
    <t>17-55008-00</t>
  </si>
  <si>
    <t>17-55009-01</t>
  </si>
  <si>
    <t>17-55012-00</t>
  </si>
  <si>
    <t>17-55012-10</t>
  </si>
  <si>
    <t>17-55013-00</t>
  </si>
  <si>
    <t>17-55014-00</t>
  </si>
  <si>
    <t>17-55020-05G</t>
  </si>
  <si>
    <t>17-55020-20</t>
  </si>
  <si>
    <t>17-55023-00</t>
  </si>
  <si>
    <t>17-55025-00</t>
  </si>
  <si>
    <t>17-55025-30</t>
  </si>
  <si>
    <t>17-56024-00</t>
  </si>
  <si>
    <t>17-56027-00</t>
  </si>
  <si>
    <t>68G2-9072</t>
  </si>
  <si>
    <t>KK-71GW-015</t>
  </si>
  <si>
    <t>25-33023-00</t>
  </si>
  <si>
    <t>25-34856-00</t>
  </si>
  <si>
    <t>50-00162-01</t>
  </si>
  <si>
    <t>50-00162-03</t>
  </si>
  <si>
    <t>50-00162-04</t>
  </si>
  <si>
    <t>50-00162-05</t>
  </si>
  <si>
    <t>50-00162-08</t>
  </si>
  <si>
    <t>50-00162-10</t>
  </si>
  <si>
    <t>50-00162-18</t>
  </si>
  <si>
    <t>50-00162-20</t>
  </si>
  <si>
    <t>50-00162-22</t>
  </si>
  <si>
    <t>50-00162-53</t>
  </si>
  <si>
    <t>50-00178-00</t>
  </si>
  <si>
    <t>50-00178-05</t>
  </si>
  <si>
    <t>50-00178-07</t>
  </si>
  <si>
    <t>50-00178-08</t>
  </si>
  <si>
    <t>50-00178-10</t>
  </si>
  <si>
    <t>50-00178-12</t>
  </si>
  <si>
    <t>50-00178-14</t>
  </si>
  <si>
    <t>50-00178-16</t>
  </si>
  <si>
    <t>CONTROLLER - damper gear motor  9246C45G01</t>
  </si>
  <si>
    <t>Vibrasorber, NWD, SNWD, SB-I, SB-II, RMU, KD-I</t>
  </si>
  <si>
    <t>66-129</t>
  </si>
  <si>
    <t>Valve, Service Discharge</t>
  </si>
  <si>
    <t>66-1916</t>
  </si>
  <si>
    <t>Valve, Suction</t>
  </si>
  <si>
    <t>66-2009</t>
  </si>
  <si>
    <t>Valve Pilot Solenoid</t>
  </si>
  <si>
    <t>66-2020</t>
  </si>
  <si>
    <t>66-2020r</t>
  </si>
  <si>
    <t>Air Switch (Adjustable)</t>
  </si>
  <si>
    <t>66-3417</t>
  </si>
  <si>
    <t>Vibrasorber, Suction</t>
  </si>
  <si>
    <t>66-3467</t>
  </si>
  <si>
    <t>66-3653</t>
  </si>
  <si>
    <t>Check Valve 1/4</t>
  </si>
  <si>
    <t>66-3974</t>
  </si>
  <si>
    <t>288.00</t>
  </si>
  <si>
    <t>78-1284</t>
  </si>
  <si>
    <t>Pulley Assy (Smooth)</t>
  </si>
  <si>
    <t>78-1340</t>
  </si>
  <si>
    <t>SMX (30&amp;50), SL - Engine to Water Pump Belt</t>
  </si>
  <si>
    <t>78-1341</t>
  </si>
  <si>
    <t>SB-III, ALTERNATOR  SL WATER PUMP (LOW MOUNT) 78-1109</t>
  </si>
  <si>
    <t>78-1350</t>
  </si>
  <si>
    <t>TS Spectrum</t>
  </si>
  <si>
    <t>202.00</t>
  </si>
  <si>
    <t>78-1351</t>
  </si>
  <si>
    <t>TS, XDS SR, Belt-Engine to Motor, 3.74 &amp; 3.95 Eng.</t>
  </si>
  <si>
    <t>44-9826</t>
  </si>
  <si>
    <t>Pressure switch SMX/SB R404</t>
  </si>
  <si>
    <t xml:space="preserve">41-3411 </t>
  </si>
  <si>
    <t>Relay board SB/SMX/SL  SR  41-737  41-2071</t>
  </si>
  <si>
    <t>650.00</t>
  </si>
  <si>
    <t>Starter (Yanmar 366 &amp; 388)</t>
  </si>
  <si>
    <t>45-1718b</t>
  </si>
  <si>
    <t>Starter (Yanmar 374 &amp; 395)</t>
  </si>
  <si>
    <t>45-1993</t>
  </si>
  <si>
    <t>Reduction Gear Starter</t>
  </si>
  <si>
    <t>45-2219</t>
  </si>
  <si>
    <t>Relay board TS/XDS/UTS/SR</t>
  </si>
  <si>
    <t>45-2275</t>
  </si>
  <si>
    <t> Interface relay board  SR2</t>
  </si>
  <si>
    <t>800.00</t>
  </si>
  <si>
    <t>45-2300</t>
  </si>
  <si>
    <t>Display SR2 HMI  Smart Reefer2</t>
  </si>
  <si>
    <t>Stainless Steel Suction Hose, Nut, 32in, 110deg</t>
  </si>
  <si>
    <t>66-4284</t>
  </si>
  <si>
    <t>Stainless Steel Suction Hose, Nut &amp; Nut 28in</t>
  </si>
  <si>
    <t>66-4423</t>
  </si>
  <si>
    <t>Stainless Steel Suction Hose, Nut 24in  SB2\SB3</t>
  </si>
  <si>
    <t>66-4551</t>
  </si>
  <si>
    <t>Stainless Steel Suction Hose, Flange 23in  SB2</t>
  </si>
  <si>
    <t>66-4636</t>
  </si>
  <si>
    <t>$25.25</t>
  </si>
  <si>
    <t>$120.50</t>
  </si>
  <si>
    <t>$25.50</t>
  </si>
  <si>
    <t>$450.50</t>
  </si>
  <si>
    <t>Bolt, 12MM, Drive Coupler (Large Shaft)</t>
  </si>
  <si>
    <t>55-9032</t>
  </si>
  <si>
    <t>Key, Crankshaft 1 3/16</t>
  </si>
  <si>
    <t>55-9760</t>
  </si>
  <si>
    <t>Key, (Oil Pump Shaft)</t>
  </si>
  <si>
    <t>9.00</t>
  </si>
  <si>
    <t>60-107</t>
  </si>
  <si>
    <t>See new p/n 10-60-298</t>
  </si>
  <si>
    <t>60-156</t>
  </si>
  <si>
    <t>3-Way Valve Stem Kit</t>
  </si>
  <si>
    <t>60-283</t>
  </si>
  <si>
    <t>See new p/n 10-60-300</t>
  </si>
  <si>
    <t>60-298</t>
  </si>
  <si>
    <t>Throttling Valve Repair Kit</t>
  </si>
  <si>
    <t>50-60411-00</t>
  </si>
  <si>
    <t xml:space="preserve">Belt </t>
  </si>
  <si>
    <t>12-00259-76</t>
  </si>
  <si>
    <t>Keypad Euro Phoenix</t>
  </si>
  <si>
    <t>Seal, RCP Gearbox Output Shaft "Outer"</t>
  </si>
  <si>
    <t>$15.75</t>
  </si>
  <si>
    <t>Seal, RCP Gearbox Output Shaft "Internal"</t>
  </si>
  <si>
    <t>$17.50</t>
  </si>
  <si>
    <t>Seal, RCP Gearbox Input Shaft</t>
  </si>
  <si>
    <t>CLUTCH ASSY</t>
  </si>
  <si>
    <t>Rotor Assembly W/BRG for Ultra clutch</t>
  </si>
  <si>
    <t>$230.75</t>
  </si>
  <si>
    <t>Nut, Clutch Mounting 215 Clutch</t>
  </si>
  <si>
    <t>Kit, Installation of 50-00215-01</t>
  </si>
  <si>
    <t>$50.75</t>
  </si>
  <si>
    <t>Ring, Clutch Coil Mounting</t>
  </si>
  <si>
    <t>$4.20</t>
  </si>
  <si>
    <t>Coil, Ultra Clutch</t>
  </si>
  <si>
    <t>Armature Assembly for 215 Clutch</t>
  </si>
  <si>
    <t>Clutch, T/T HMCL</t>
  </si>
  <si>
    <t>$1800.00</t>
  </si>
  <si>
    <t>Clutch, Ultima fan</t>
  </si>
  <si>
    <t>$654.81</t>
  </si>
  <si>
    <t>Rotor Assembly</t>
  </si>
  <si>
    <t>$335.00</t>
  </si>
  <si>
    <t>Armature Bearing Assembly</t>
  </si>
  <si>
    <t>$354.00</t>
  </si>
  <si>
    <t>Fanshaft Assembly, Ultima</t>
  </si>
  <si>
    <t>$415.70</t>
  </si>
  <si>
    <t>Clutch, XTC</t>
  </si>
  <si>
    <t>$750.00</t>
  </si>
  <si>
    <t>Fanshaft Assembly, Ultra</t>
  </si>
  <si>
    <t>$402.80</t>
  </si>
  <si>
    <t xml:space="preserve">Bearing Main Front std Vector </t>
  </si>
  <si>
    <t xml:space="preserve">Bearing Main Front  0.2mm Vector </t>
  </si>
  <si>
    <t>41-1704</t>
  </si>
  <si>
    <t>see 10-41-2638</t>
  </si>
  <si>
    <t>41-1739</t>
  </si>
  <si>
    <t>Brush Set</t>
  </si>
  <si>
    <t>41-1740</t>
  </si>
  <si>
    <t>Regulator</t>
  </si>
  <si>
    <t>41-1812</t>
  </si>
  <si>
    <t xml:space="preserve"> pc Board V250</t>
  </si>
  <si>
    <t>41-2147</t>
  </si>
  <si>
    <t>Heater — air SB  SL</t>
  </si>
  <si>
    <t>41-2158</t>
  </si>
  <si>
    <t>Solenoid, Starter</t>
  </si>
  <si>
    <t>41-2194</t>
  </si>
  <si>
    <t>Alternator, 23A/12V</t>
  </si>
  <si>
    <t>41-2195</t>
  </si>
  <si>
    <t>Alternator, 37A/12V</t>
  </si>
  <si>
    <t>41-2196</t>
  </si>
  <si>
    <t>Alternator 65A/12V</t>
  </si>
  <si>
    <t>41-2198</t>
  </si>
  <si>
    <t>41-2200</t>
  </si>
  <si>
    <t>Alternator, 65A/12V</t>
  </si>
  <si>
    <t>41-2638</t>
  </si>
  <si>
    <t>55-4316</t>
  </si>
  <si>
    <t>Bolt, Drive Coupler</t>
  </si>
  <si>
    <t>8..00</t>
  </si>
  <si>
    <t>55-455</t>
  </si>
  <si>
    <t>Wodruff Key, Crankshaft</t>
  </si>
  <si>
    <t>55-6750</t>
  </si>
  <si>
    <t>Plug, Oil Filler Port</t>
  </si>
  <si>
    <t>55-6751</t>
  </si>
  <si>
    <t>Oil Drain Plug, Magnetic</t>
  </si>
  <si>
    <t>55-6752</t>
  </si>
  <si>
    <t>Plug, (Oil Pump Cover)</t>
  </si>
  <si>
    <t>55-9024</t>
  </si>
  <si>
    <t>Key, Crankshaft 1</t>
  </si>
  <si>
    <t>55-9031</t>
  </si>
  <si>
    <t>470.00</t>
  </si>
  <si>
    <t>205.00</t>
  </si>
  <si>
    <t>Compressor Rebuild Kit, 05K 4 Cylinder Trailer Type</t>
  </si>
  <si>
    <t>37 CFM BUS without clutch hub</t>
  </si>
  <si>
    <t>$3700.00</t>
  </si>
  <si>
    <t>41 CFM BUS with clutch hub</t>
  </si>
  <si>
    <t>37 CFM T-BIRD style flange</t>
  </si>
  <si>
    <t>Fuel Pump, Diesel, 10 PSI (New Design)</t>
  </si>
  <si>
    <t>41-2794</t>
  </si>
  <si>
    <t>Starter Relay</t>
  </si>
  <si>
    <t>172.00</t>
  </si>
  <si>
    <t>41-3291</t>
  </si>
  <si>
    <t>41-3668</t>
  </si>
  <si>
    <t>Switch HPCO SL SLX SMX  41-4523</t>
  </si>
  <si>
    <t>41-3669</t>
  </si>
  <si>
    <t>Switch — HPCO SL</t>
  </si>
  <si>
    <t>41-385</t>
  </si>
  <si>
    <t>See new p/n 10-41-7063</t>
  </si>
  <si>
    <t>41-387</t>
  </si>
  <si>
    <t>See new p/n 10-41-6865</t>
  </si>
  <si>
    <t>41-402</t>
  </si>
  <si>
    <t>Oil Level Switch</t>
  </si>
  <si>
    <t>41-6383</t>
  </si>
  <si>
    <t>Fuel Solenoid</t>
  </si>
  <si>
    <t>41-6538</t>
  </si>
  <si>
    <t>Sensor water temperature</t>
  </si>
  <si>
    <t>41-6539</t>
  </si>
  <si>
    <t>41-6582</t>
  </si>
  <si>
    <t>Glow Plug (Yanmar 366 &amp; 388)</t>
  </si>
  <si>
    <t>41-6780</t>
  </si>
  <si>
    <t>Alternator (37A/12V)</t>
  </si>
  <si>
    <t>41-6781</t>
  </si>
  <si>
    <t>Alternator (65A/12V)</t>
  </si>
  <si>
    <t>41-6782</t>
  </si>
  <si>
    <t>Alternator (120A/12V)</t>
  </si>
  <si>
    <t>41-6865</t>
  </si>
  <si>
    <t>Oil Pressure Switch</t>
  </si>
  <si>
    <t>41-7059</t>
  </si>
  <si>
    <t>Clutch, Supra 922 / 944 / King Bird / R90</t>
  </si>
  <si>
    <t>$815.00</t>
  </si>
  <si>
    <t>Pulley, 05K 622 - 744</t>
  </si>
  <si>
    <t>Pulley</t>
  </si>
  <si>
    <t>$295.70</t>
  </si>
  <si>
    <t>Clutch, s/s to R-50-01165-00</t>
  </si>
  <si>
    <t>$298.60</t>
  </si>
  <si>
    <t>$820.00</t>
  </si>
  <si>
    <t>Clutch, s/s to 50-50051-04</t>
  </si>
  <si>
    <t>Clutch, Maxima</t>
  </si>
  <si>
    <t>Clutch, 444 Late</t>
  </si>
  <si>
    <t>Hose, Radiator ,outlet ,rubber</t>
  </si>
  <si>
    <t>$25.00</t>
  </si>
  <si>
    <t>Hose, Radiator ,inlet ,rubber</t>
  </si>
  <si>
    <t>Shockmount</t>
  </si>
  <si>
    <t>РЕМНИ GATES</t>
  </si>
  <si>
    <t>Ремень Gates</t>
  </si>
  <si>
    <t>9x812</t>
  </si>
  <si>
    <t>12x747</t>
  </si>
  <si>
    <t>Oil Seal Rear  2.2di</t>
  </si>
  <si>
    <t>33-2881</t>
  </si>
  <si>
    <t>Crankshaft Seal, Front   C201</t>
  </si>
  <si>
    <t>33-2927</t>
  </si>
  <si>
    <t>Head Gasket   3.88</t>
  </si>
  <si>
    <t>33-2932</t>
  </si>
  <si>
    <t>33-2935</t>
  </si>
  <si>
    <t>Valve Cover Gasket</t>
  </si>
  <si>
    <t>33-2956</t>
  </si>
  <si>
    <t>3 Way Valve Seal</t>
  </si>
  <si>
    <t>33-2974</t>
  </si>
  <si>
    <t>Oil Seal, Rear (after Eng. # EKO0251)</t>
  </si>
  <si>
    <t>33-3004</t>
  </si>
  <si>
    <t>Oil Seal, Large Shaft (X430)</t>
  </si>
  <si>
    <t>33-3509</t>
  </si>
  <si>
    <t>Head Gasket  3.95</t>
  </si>
  <si>
    <t>33-3558</t>
  </si>
  <si>
    <t>Gasket, 3 Way Valve</t>
  </si>
  <si>
    <t>33-3797</t>
  </si>
  <si>
    <t>GASKET, OIL SUMP 7 QUART</t>
  </si>
  <si>
    <t>33-3877</t>
  </si>
  <si>
    <t>Gasket, Oil Level Switch</t>
  </si>
  <si>
    <t>33-3937</t>
  </si>
  <si>
    <t>33-408</t>
  </si>
  <si>
    <t>Compressor O-Ring, Valve Plate</t>
  </si>
  <si>
    <t>33-4088</t>
  </si>
  <si>
    <t xml:space="preserve">Oil Seal, Front  33-1952 </t>
  </si>
  <si>
    <t>33-714</t>
  </si>
  <si>
    <t>Injection Pump Gasket</t>
  </si>
  <si>
    <t>7.00</t>
  </si>
  <si>
    <t>33-783</t>
  </si>
  <si>
    <t>Tappet Cover Gasket</t>
  </si>
  <si>
    <t>33-786</t>
  </si>
  <si>
    <t>R-Main Brgs Std 344</t>
  </si>
  <si>
    <t>R-Plug Kit Block 229/344</t>
  </si>
  <si>
    <t>Soft Plug Kit Block</t>
  </si>
  <si>
    <t>$32.00</t>
  </si>
  <si>
    <t>R-Plug Kit Block 369/491</t>
  </si>
  <si>
    <t>R-Plug Kit Head 229-344</t>
  </si>
  <si>
    <t>Soft Plug Kit Head</t>
  </si>
  <si>
    <t>$16.00</t>
  </si>
  <si>
    <t>R-Plug Kit Head 369/491</t>
  </si>
  <si>
    <t>Filter Drier</t>
  </si>
  <si>
    <t>$80.00</t>
  </si>
  <si>
    <t xml:space="preserve">Air filter Maxima </t>
  </si>
  <si>
    <t>Filter, Fuel</t>
  </si>
  <si>
    <t>$29.50</t>
  </si>
  <si>
    <t>Filter Oil</t>
  </si>
  <si>
    <t>Filter, Oil</t>
  </si>
  <si>
    <t>INDICATOR, AIR FILTER</t>
  </si>
  <si>
    <t>Air Filter</t>
  </si>
  <si>
    <t>Filter, Air</t>
  </si>
  <si>
    <t>$80.75</t>
  </si>
  <si>
    <t>Filter, Air, Case of 9</t>
  </si>
  <si>
    <t>$600.00</t>
  </si>
  <si>
    <t>$35.75</t>
  </si>
  <si>
    <t xml:space="preserve">Air Filter, </t>
  </si>
  <si>
    <t>$35.00</t>
  </si>
  <si>
    <t>$29.25</t>
  </si>
  <si>
    <t>Filter, Suction Sock for 05G Compressors</t>
  </si>
  <si>
    <t>$13.25</t>
  </si>
  <si>
    <t>Filter, Suction Sock for 05K Compressors</t>
  </si>
  <si>
    <t>$7.60</t>
  </si>
  <si>
    <t>$58.75</t>
  </si>
  <si>
    <t>Filter, Oil EXT Maintenance</t>
  </si>
  <si>
    <t>Fuel Pump, Facet 7 PSI</t>
  </si>
  <si>
    <t>Fuel Pump, Walbro 10 PSI</t>
  </si>
  <si>
    <t>Filter and Gasket for 30-01108-00 Fuel Pump</t>
  </si>
  <si>
    <t>$40.82</t>
  </si>
  <si>
    <t>Gasket, Fuel Pump Filter 30-01108-00SV</t>
  </si>
  <si>
    <t>$3.00</t>
  </si>
  <si>
    <t>Bowl and Gasket for 30-01108-00 Fuel Pump</t>
  </si>
  <si>
    <t>$51.10</t>
  </si>
  <si>
    <t>44-5512</t>
  </si>
  <si>
    <t>44-5571</t>
  </si>
  <si>
    <t>Relay</t>
  </si>
  <si>
    <t>44-5703</t>
  </si>
  <si>
    <t>Hourmeter</t>
  </si>
  <si>
    <t>44-5810</t>
  </si>
  <si>
    <t>17-44008-00</t>
  </si>
  <si>
    <t>17-44008-OS</t>
  </si>
  <si>
    <t>17-44011-00</t>
  </si>
  <si>
    <t>17-44014-00</t>
  </si>
  <si>
    <t>17-44015-00</t>
  </si>
  <si>
    <t>17-44015-OS</t>
  </si>
  <si>
    <t>17-44015-PB</t>
  </si>
  <si>
    <t>17-44016-05</t>
  </si>
  <si>
    <t>17-44016-07</t>
  </si>
  <si>
    <t>17-44016-30</t>
  </si>
  <si>
    <t>17-44023-00</t>
  </si>
  <si>
    <t>17-44024-00</t>
  </si>
  <si>
    <t>17-44025-00</t>
  </si>
  <si>
    <t>17-44026-00</t>
  </si>
  <si>
    <t>17-44032-06</t>
  </si>
  <si>
    <t>17-44035-00</t>
  </si>
  <si>
    <t>17-44037-00</t>
  </si>
  <si>
    <t>Compressor, Oil Filter</t>
  </si>
  <si>
    <t>66-7893</t>
  </si>
  <si>
    <t>460.00</t>
  </si>
  <si>
    <t>66-814</t>
  </si>
  <si>
    <t>66-8284</t>
  </si>
  <si>
    <t>EXPANSION VALVE, TS, RD. TD</t>
  </si>
  <si>
    <t>66-8546</t>
  </si>
  <si>
    <t>Oil Separator, Flare</t>
  </si>
  <si>
    <t>66-8548</t>
  </si>
  <si>
    <t>Oil Separator, O-Ring</t>
  </si>
  <si>
    <t>66-8787</t>
  </si>
  <si>
    <t>Vibrasorber, XMT, XMD</t>
  </si>
  <si>
    <t>66-9723</t>
  </si>
  <si>
    <t>TXV SL valve</t>
  </si>
  <si>
    <t>67-404</t>
  </si>
  <si>
    <t>Compressor Oil, 1 gal, Alkylbenzyne (Case of 4)</t>
  </si>
  <si>
    <t>70-135</t>
  </si>
  <si>
    <t>Fanshaft, Repair Kit</t>
  </si>
  <si>
    <t>70-199</t>
  </si>
  <si>
    <t>Pulley, Idler Kit</t>
  </si>
  <si>
    <t>70-200</t>
  </si>
  <si>
    <t>IDLER PULLEY KIT</t>
  </si>
  <si>
    <t>70-212</t>
  </si>
  <si>
    <t>ENGINE HUB &amp; SEAL KIT  482 486</t>
  </si>
  <si>
    <t>77-1070</t>
  </si>
  <si>
    <t>50-60198-57</t>
  </si>
  <si>
    <t>50-60198-59</t>
  </si>
  <si>
    <t>50-60198-60</t>
  </si>
  <si>
    <t>50-60288-01</t>
  </si>
  <si>
    <t>105.00</t>
  </si>
  <si>
    <t>Connecting Rod Bearing, 0.25</t>
  </si>
  <si>
    <t>36.00</t>
  </si>
  <si>
    <t>1800.00</t>
  </si>
  <si>
    <t>Main Bearing Set, Std.</t>
  </si>
  <si>
    <t>150.00</t>
  </si>
  <si>
    <t>Compressor Oil, Synthetic "R-12, R22, R-500, R-502"</t>
  </si>
  <si>
    <t>$151.20</t>
  </si>
  <si>
    <t>$39.80</t>
  </si>
  <si>
    <t>Compressor Oil, POE "R-404a &amp; R-134a"</t>
  </si>
  <si>
    <t>$302.40</t>
  </si>
  <si>
    <t>$77.60</t>
  </si>
  <si>
    <t>Fusible Plug, 1/4 MPT 210 F</t>
  </si>
  <si>
    <t>$14.25</t>
  </si>
  <si>
    <t>Service Valve, 2 Bolt 7/8"</t>
  </si>
  <si>
    <t>Compressor, TM-16, 8 Groove Pulley (24 volt)</t>
  </si>
  <si>
    <t>Compressor, TM-31 (24 Volt)</t>
  </si>
  <si>
    <t>1200.00</t>
  </si>
  <si>
    <t>Compressor Overhaul Kit X214D (Gerotor Pump)</t>
  </si>
  <si>
    <t>Compressor Overhaul Kit X214D (Gerotor Pump), w/ Crankshaft</t>
  </si>
  <si>
    <t>Compressor Overhaul Kit X426</t>
  </si>
  <si>
    <t>960.00</t>
  </si>
  <si>
    <t>Compressor Overhaul Kit X426 LSC, w/ Crankshaft</t>
  </si>
  <si>
    <t>Compressor Overhaul Kit X426, w/ Crankshaft</t>
  </si>
  <si>
    <t>1600.00</t>
  </si>
  <si>
    <t>Compressor Overhaul Kit X430</t>
  </si>
  <si>
    <t>Compressor Overhaul Kit X430 LSC, w/ Crankshaft</t>
  </si>
  <si>
    <t>2160.00</t>
  </si>
  <si>
    <t>Compressor Overhaul Kit X430, w/ Crankshaft</t>
  </si>
  <si>
    <t>Compressor Overhaul Kit X430, w/ Crankshaft (404A)</t>
  </si>
  <si>
    <t>1960.00</t>
  </si>
  <si>
    <t>CARRIER TRANSICOLD PARTS</t>
  </si>
  <si>
    <t>Main Bearing Press Install &amp; Removal Tool</t>
  </si>
  <si>
    <t>See new p/n 10-107-342</t>
  </si>
  <si>
    <t>1500.00</t>
  </si>
  <si>
    <t>See new p/n 10-107-343</t>
  </si>
  <si>
    <t>See new p/n 10-107-349</t>
  </si>
  <si>
    <t>925.00</t>
  </si>
  <si>
    <t>See new p/n 10-107-341</t>
  </si>
  <si>
    <t>Centrufugal Clutch</t>
  </si>
  <si>
    <t>Clutch, 8 Bushing (small shaft)</t>
  </si>
  <si>
    <t>Clutch, 8 Bushing (large shaft)</t>
  </si>
  <si>
    <t>Centrifugal Clutch, MD-II, KD-I, KD-II, RD-I, RD-II, TD-I</t>
  </si>
  <si>
    <t>Radiator Cap</t>
  </si>
  <si>
    <t>14.00</t>
  </si>
  <si>
    <t>see 10-11-9924</t>
  </si>
  <si>
    <t>310.00</t>
  </si>
  <si>
    <t>Nozzle, Injector</t>
  </si>
  <si>
    <t>40.00</t>
  </si>
  <si>
    <t>Water Pump, C-201 Engine</t>
  </si>
  <si>
    <t>155.00</t>
  </si>
  <si>
    <t>11--4642</t>
  </si>
  <si>
    <t>Water Pump  (OM636 &amp; XMD)</t>
  </si>
  <si>
    <t>170.00</t>
  </si>
  <si>
    <t>Main Bearing, Std. (For 1 Engine)</t>
  </si>
  <si>
    <t>114.00</t>
  </si>
  <si>
    <t>Main Bearing, 0.25 (For 1 Engine)</t>
  </si>
  <si>
    <t>Main Bearing, 0.50 (For 1 Engine)</t>
  </si>
  <si>
    <t>78-1668</t>
  </si>
  <si>
    <t>78-1669</t>
  </si>
  <si>
    <t>Belt T-series  Motor to Compressor</t>
  </si>
  <si>
    <t xml:space="preserve">Belt T-series  Engine to motor </t>
  </si>
  <si>
    <t>78-1681</t>
  </si>
  <si>
    <t>Belt  Motor to Compressor T-600 , 800</t>
  </si>
  <si>
    <t>78-1689</t>
  </si>
  <si>
    <t>Belt  T-series  Engine to Motor</t>
  </si>
  <si>
    <t>Gasket Discharge 2 bolt 1 5/8" C/L</t>
  </si>
  <si>
    <t>SMX (30&amp;50), SL - Idler to Fanshaft Belt (After 1/93)</t>
  </si>
  <si>
    <t>78-986</t>
  </si>
  <si>
    <t>LND (30&amp;50) BELT- FAN</t>
  </si>
  <si>
    <t>11—7428</t>
  </si>
  <si>
    <t>MOUNT — vibration</t>
  </si>
  <si>
    <t>91-2281</t>
  </si>
  <si>
    <t>Vibration Mount</t>
  </si>
  <si>
    <t>91-2338</t>
  </si>
  <si>
    <t>91-2619</t>
  </si>
  <si>
    <t>91-3908</t>
  </si>
  <si>
    <t>Mount, Vibration</t>
  </si>
  <si>
    <t>56.00</t>
  </si>
  <si>
    <t>91-4043</t>
  </si>
  <si>
    <t>Mount, Snubber</t>
  </si>
  <si>
    <t>91-4159</t>
  </si>
  <si>
    <t>91-7709</t>
  </si>
  <si>
    <t xml:space="preserve">91-8972 </t>
  </si>
  <si>
    <t>Vibration Mount Isolator snubber</t>
  </si>
  <si>
    <t>91-9303</t>
  </si>
  <si>
    <t>Bezel, M.P.-Complete</t>
  </si>
  <si>
    <t>91-9621</t>
  </si>
  <si>
    <t>Door Latch (Lower)</t>
  </si>
  <si>
    <t>99-1433</t>
  </si>
  <si>
    <t>99-1916</t>
  </si>
  <si>
    <t>Upper Mount</t>
  </si>
  <si>
    <t>99-3649</t>
  </si>
  <si>
    <t>99-4820</t>
  </si>
  <si>
    <t>Compressor Overhaul Kit 214D (R502, Gear Pump)</t>
  </si>
  <si>
    <t>Compressor Overhaul Kit 214D (R502, Gear Pump), w/ Crankshaft</t>
  </si>
  <si>
    <t>1050.00</t>
  </si>
  <si>
    <t>$98.00</t>
  </si>
  <si>
    <t>Crankshaft Shaft Seal, 05G  17-44130-00</t>
  </si>
  <si>
    <t>V-belt motor - compressor RDI/KDI/TDI</t>
  </si>
  <si>
    <t>78-341</t>
  </si>
  <si>
    <t>Belt engine to compressor KDI</t>
  </si>
  <si>
    <t>78-711</t>
  </si>
  <si>
    <t>Belt Engine/Fan SDZ  set of 2</t>
  </si>
  <si>
    <t>78-535</t>
  </si>
  <si>
    <t>Belt compressor Isuzu 2.2di SBI/50 set of 2</t>
  </si>
  <si>
    <t>78-298</t>
  </si>
  <si>
    <t>Belt NR</t>
  </si>
  <si>
    <t>17-31207-00</t>
  </si>
  <si>
    <t xml:space="preserve">Crankshaft seal York 210 </t>
  </si>
  <si>
    <t>81-02617-00SV</t>
  </si>
  <si>
    <t>MD-II, KD-II, BELT-MOTOR/JACKSHAFT/COMPRESSOR (30 &amp; 50) (BEFORE 3/88)</t>
  </si>
  <si>
    <t>78-697</t>
  </si>
  <si>
    <t>LND (30 750) BELT-ENGINE TO IDLER</t>
  </si>
  <si>
    <t>78-698</t>
  </si>
  <si>
    <t>TD-II, RD-II (30 &amp; 50), BELT-COMPRESSOR TO EVAPORATOR FAN (R502)</t>
  </si>
  <si>
    <t>78-700</t>
  </si>
  <si>
    <t>MD-II, KD-II, BELT-ALTERNATOR TO EVAPORATOR FAN (30 &amp; 50)</t>
  </si>
  <si>
    <t>78-751</t>
  </si>
  <si>
    <t>78-521</t>
  </si>
  <si>
    <t>V250, V280, ABR 300, BELT-MOTOR</t>
  </si>
  <si>
    <t>78-553</t>
  </si>
  <si>
    <t>SB-1, BELT-FAN (X430 COMPRESSOR)</t>
  </si>
  <si>
    <t>78-556</t>
  </si>
  <si>
    <t>Sentry, BELT-FAN (X426 COMPRESSOR)</t>
  </si>
  <si>
    <t>78-558</t>
  </si>
  <si>
    <t>EVAPORATOR FAN W/ CLAMP &amp; BOLT</t>
  </si>
  <si>
    <t>69.00</t>
  </si>
  <si>
    <t>78-561</t>
  </si>
  <si>
    <t>50-00228-26SV</t>
  </si>
  <si>
    <t>50-00229-00</t>
  </si>
  <si>
    <t>50-00236-05</t>
  </si>
  <si>
    <t>50-01148-01</t>
  </si>
  <si>
    <t>50-01150-01</t>
  </si>
  <si>
    <t>50-01152-00</t>
  </si>
  <si>
    <t>50-01152-20SV</t>
  </si>
  <si>
    <t>50-01152-22SV</t>
  </si>
  <si>
    <t>50-01152-25SV</t>
  </si>
  <si>
    <t>50-01165-01</t>
  </si>
  <si>
    <t>50-50050-00</t>
  </si>
  <si>
    <t>50-50051-04</t>
  </si>
  <si>
    <t>50-60001-02</t>
  </si>
  <si>
    <t>50-60005-00</t>
  </si>
  <si>
    <t>50-60012-00</t>
  </si>
  <si>
    <t>50-60021-00</t>
  </si>
  <si>
    <t>50-60029-00</t>
  </si>
  <si>
    <t>50-60093-00</t>
  </si>
  <si>
    <t>50-60196-00</t>
  </si>
  <si>
    <t>50-60209-00</t>
  </si>
  <si>
    <t>58-04079-00</t>
  </si>
  <si>
    <t>Teflon Hose, 21in</t>
  </si>
  <si>
    <t>66-7636</t>
  </si>
  <si>
    <t>Pilot solenoid  SB MX SL</t>
  </si>
  <si>
    <t>66-7800</t>
  </si>
  <si>
    <t>50-60288-29</t>
  </si>
  <si>
    <t>50-60288-30</t>
  </si>
  <si>
    <t>50-60288-31</t>
  </si>
  <si>
    <t>50-60288-32</t>
  </si>
  <si>
    <t>50-60288-33</t>
  </si>
  <si>
    <t>50-60288-34</t>
  </si>
  <si>
    <t>50-60288-36</t>
  </si>
  <si>
    <t>50-60288-37</t>
  </si>
  <si>
    <t>50-60289-00</t>
  </si>
  <si>
    <t>50-60289-02</t>
  </si>
  <si>
    <t>78-287</t>
  </si>
  <si>
    <t>78-336</t>
  </si>
  <si>
    <t>SMX (30&amp;50), SL - Alternator Belt TCI</t>
  </si>
  <si>
    <t>78-339</t>
  </si>
  <si>
    <t>SB-II (30&amp;50) BELT- ALTERNATOR</t>
  </si>
  <si>
    <t>78-362</t>
  </si>
  <si>
    <t>54-60006-13</t>
  </si>
  <si>
    <t>54-60006-30RCP</t>
  </si>
  <si>
    <t>54-60006-31RCP</t>
  </si>
  <si>
    <t>25-15015-00</t>
  </si>
  <si>
    <t>25-15023-00</t>
  </si>
  <si>
    <t>25-15026-00</t>
  </si>
  <si>
    <t>25-15055-00</t>
  </si>
  <si>
    <t>25-15083-00</t>
  </si>
  <si>
    <t>25-15095-00</t>
  </si>
  <si>
    <t>25-15125-00SV</t>
  </si>
  <si>
    <t>25-15126-00SV</t>
  </si>
  <si>
    <t>25-15127-00</t>
  </si>
  <si>
    <t>25-15128-00</t>
  </si>
  <si>
    <t>25-15133-00</t>
  </si>
  <si>
    <t>25-15134-00</t>
  </si>
  <si>
    <t>25-15152-00</t>
  </si>
  <si>
    <t>25-15153-00</t>
  </si>
  <si>
    <t>25-15230-01</t>
  </si>
  <si>
    <t>12-00325-02</t>
  </si>
  <si>
    <t xml:space="preserve">Cab controller Supra </t>
  </si>
  <si>
    <t>$700.00</t>
  </si>
  <si>
    <t>Starter , 2.0 kW  Ultra/Vector 9 teeth</t>
  </si>
  <si>
    <t>$300.00</t>
  </si>
  <si>
    <t>Starter 1.4 kW  CT4.114  11 teeth</t>
  </si>
  <si>
    <t>12-00352-03</t>
  </si>
  <si>
    <t>12-00438-15</t>
  </si>
  <si>
    <t>12-00448-01</t>
  </si>
  <si>
    <t>12-00523-01</t>
  </si>
  <si>
    <t>12-00566-03</t>
  </si>
  <si>
    <t>12-00592-00</t>
  </si>
  <si>
    <t>78-1031</t>
  </si>
  <si>
    <t>TD-II, RD-II (30 &amp; 50), BELT-Engine to Compressor</t>
  </si>
  <si>
    <t>92.00</t>
  </si>
  <si>
    <t>78-1047</t>
  </si>
  <si>
    <t>BELT, ENGINE (MD-200)</t>
  </si>
  <si>
    <t>Vibrasorber, Discharge  Supra 5xx/7xx/8xx/9xx</t>
  </si>
  <si>
    <t>50-60289-06</t>
  </si>
  <si>
    <t>50-60289-09</t>
  </si>
  <si>
    <t>50-60296-01</t>
  </si>
  <si>
    <t>50-60329-07</t>
  </si>
  <si>
    <t>50-60297-00</t>
  </si>
  <si>
    <t>50-60329-01</t>
  </si>
  <si>
    <t>50-60330-00</t>
  </si>
  <si>
    <t>10-00158-02</t>
  </si>
  <si>
    <t>10-00220-00</t>
  </si>
  <si>
    <t>10-00286-03</t>
  </si>
  <si>
    <t>10-00286-04</t>
  </si>
  <si>
    <t>10-00316-00</t>
  </si>
  <si>
    <t>10-00327-00</t>
  </si>
  <si>
    <t>10-00328-00</t>
  </si>
  <si>
    <t>10-01129-01</t>
  </si>
  <si>
    <t>10-01129-02</t>
  </si>
  <si>
    <t>10-01129-04</t>
  </si>
  <si>
    <t>10-01129-06</t>
  </si>
  <si>
    <t>10-01129-07</t>
  </si>
  <si>
    <t>10-01129-08</t>
  </si>
  <si>
    <t>10-01129-16</t>
  </si>
  <si>
    <t>12-00214-40</t>
  </si>
  <si>
    <t>12-00256-21</t>
  </si>
  <si>
    <t>12-00283-00sv</t>
  </si>
  <si>
    <t>12-00284-00</t>
  </si>
  <si>
    <t>12-00299-00</t>
  </si>
  <si>
    <t>12-00299-01</t>
  </si>
  <si>
    <t>12-00309-04</t>
  </si>
  <si>
    <t>12-00312-02</t>
  </si>
  <si>
    <t>12-01039-08</t>
  </si>
  <si>
    <t>12-01072-11SV</t>
  </si>
  <si>
    <t>12-01085-00</t>
  </si>
  <si>
    <t>12-01145-03</t>
  </si>
  <si>
    <t>12-60032-04</t>
  </si>
  <si>
    <t>22-01334-03</t>
  </si>
  <si>
    <t>22-01566-00</t>
  </si>
  <si>
    <t>22-01585-00</t>
  </si>
  <si>
    <t>22-01636-01</t>
  </si>
  <si>
    <t>22-01940-00</t>
  </si>
  <si>
    <t>22-02336-00</t>
  </si>
  <si>
    <t>22-02336-01</t>
  </si>
  <si>
    <t>22-02336-02</t>
  </si>
  <si>
    <t>22-02336-03</t>
  </si>
  <si>
    <t>22-02336-04</t>
  </si>
  <si>
    <t>22-02336-05</t>
  </si>
  <si>
    <t>22-02336-06</t>
  </si>
  <si>
    <t>22-02336-08</t>
  </si>
  <si>
    <t>22-02336-09</t>
  </si>
  <si>
    <t>22-02336-16</t>
  </si>
  <si>
    <t>22-02338-00</t>
  </si>
  <si>
    <t>22-02338-01</t>
  </si>
  <si>
    <t>22-02392-00</t>
  </si>
  <si>
    <t>22-02393-00</t>
  </si>
  <si>
    <t>22-02394-01</t>
  </si>
  <si>
    <t>22-02751-00</t>
  </si>
  <si>
    <t>30-00363-25</t>
  </si>
  <si>
    <t>30-00409-30</t>
  </si>
  <si>
    <t>30-50001-01</t>
  </si>
  <si>
    <t>77-889</t>
  </si>
  <si>
    <t>Bearing, Sentry, SB-I, SUPER-II</t>
  </si>
  <si>
    <t>РЕМНИ</t>
  </si>
  <si>
    <t>78-1000</t>
  </si>
  <si>
    <t>SUPER-II, FAN DRIVE - BELT</t>
  </si>
  <si>
    <t>94.00</t>
  </si>
  <si>
    <t>78-1011</t>
  </si>
  <si>
    <t>SENTRY, SB-III (30&amp;50) Water Pump Belt, After 2/96</t>
  </si>
  <si>
    <t>$40.95</t>
  </si>
  <si>
    <t>$40.25</t>
  </si>
  <si>
    <t>$220.70</t>
  </si>
  <si>
    <t>$20.50</t>
  </si>
  <si>
    <t>$20.20</t>
  </si>
  <si>
    <t>$240.40</t>
  </si>
  <si>
    <t>$220.25</t>
  </si>
  <si>
    <t>Gasket set 4.134  Kubota V2203</t>
  </si>
  <si>
    <t>Main Bearing CT 4.134 STD V2203</t>
  </si>
  <si>
    <t>Glow Plug, CT4-114 IDI V1902</t>
  </si>
  <si>
    <t>Rear Crankshaft seal 4134 4114 V1902 V2203</t>
  </si>
  <si>
    <t>Nozzle, Injector 3-69/4-91  D1105 V1505</t>
  </si>
  <si>
    <t xml:space="preserve">Water Pump, 3-69 D1105 </t>
  </si>
  <si>
    <t>Gasket Set 3-69 Engine "Top" D1105</t>
  </si>
  <si>
    <t>Gasket Set 3-69-Engine "Bottom" D1105</t>
  </si>
  <si>
    <t>Main Bearing Set 0.2mm Oversize D1105</t>
  </si>
  <si>
    <t>Main Bearing Set 0.4mm Oversize D1105</t>
  </si>
  <si>
    <t>Main Bearing Set Std D1105</t>
  </si>
  <si>
    <t>Main Bearing Set 0.2mm Oversize V1505</t>
  </si>
  <si>
    <t>Main Bearing Set 0.4mm Oversize V1505</t>
  </si>
  <si>
    <t>Main Bearing Set Std V1505</t>
  </si>
  <si>
    <t>Main Bearing Set 0.2mm Oversize Z482</t>
  </si>
  <si>
    <t>Main Bearing Set 0.2mm Oversize D722</t>
  </si>
  <si>
    <t>Main Bearing Set 0.4mm Oversize Z482</t>
  </si>
  <si>
    <t>Main Bearing Set 0.4mm Oversize D722</t>
  </si>
  <si>
    <t>Main Bearing Set Std Z482</t>
  </si>
  <si>
    <t>Main Bearing Set Std D722</t>
  </si>
  <si>
    <t>Engine Overhaul Kit CT 4-91 V1505</t>
  </si>
  <si>
    <t>Engine Overhaul Kit CT 3-69 D1105</t>
  </si>
  <si>
    <t>Engine Overhaul KIT CT 3-44 Engine D722</t>
  </si>
  <si>
    <t>Engine Overhaul Kit 2-29 Engine Z482</t>
  </si>
  <si>
    <t>TS, XDS SR, BELT-MOTOR TO COMPRESSOR (TS-600)</t>
  </si>
  <si>
    <t>78-1266</t>
  </si>
  <si>
    <t>See new p/n 10-78-1486</t>
  </si>
  <si>
    <t>78-1267</t>
  </si>
  <si>
    <t>BELT</t>
  </si>
  <si>
    <t>78-1268</t>
  </si>
  <si>
    <t>78-1272</t>
  </si>
  <si>
    <t>10-01095-00</t>
  </si>
  <si>
    <t>10-01150-00</t>
  </si>
  <si>
    <t>10-01178-02</t>
  </si>
  <si>
    <t>10-60018-00</t>
  </si>
  <si>
    <t>25-15520-00</t>
  </si>
  <si>
    <t>25-34885-00</t>
  </si>
  <si>
    <t>50-00178-23</t>
  </si>
  <si>
    <t>50-00178-24</t>
  </si>
  <si>
    <t>50-00178-26</t>
  </si>
  <si>
    <t>50-00178-51</t>
  </si>
  <si>
    <t>50-00178-54</t>
  </si>
  <si>
    <t>50-00178-55</t>
  </si>
  <si>
    <t>50-00178-56</t>
  </si>
  <si>
    <t>50-00178-57</t>
  </si>
  <si>
    <t>11--5869</t>
  </si>
  <si>
    <t>Nozzle, Injector 2.2di</t>
  </si>
  <si>
    <t>Injector Assembly see 13-650</t>
  </si>
  <si>
    <t>320.00</t>
  </si>
  <si>
    <t>Primer Pump</t>
  </si>
  <si>
    <t>165.00</t>
  </si>
  <si>
    <t>41-3355</t>
  </si>
  <si>
    <t>41-7956</t>
  </si>
  <si>
    <t>66-4724</t>
  </si>
  <si>
    <t>Thermometer water</t>
  </si>
  <si>
    <t>Belt  50-60199-72 50-60434-01</t>
  </si>
  <si>
    <t>$10.75</t>
  </si>
  <si>
    <t>Oil Pan, T-Bird Style..</t>
  </si>
  <si>
    <t>Plug, 7/16 x 20 ST O-Ring</t>
  </si>
  <si>
    <t>Hub, HMC Bus</t>
  </si>
  <si>
    <t>$169.00</t>
  </si>
  <si>
    <t>O-ring, 05G seal</t>
  </si>
  <si>
    <t>$6.50</t>
  </si>
  <si>
    <t>Piston, Flat Top 37 CFM</t>
  </si>
  <si>
    <t>Piston, Flat Top 37 CFM .020 Oversize</t>
  </si>
  <si>
    <t>Valve Plate Kit, Canted HGBP</t>
  </si>
  <si>
    <t>$180.00</t>
  </si>
  <si>
    <t>Cylinder Head 374 Eng</t>
  </si>
  <si>
    <t>4100.00</t>
  </si>
  <si>
    <t>See new p/n 10-11-9938</t>
  </si>
  <si>
    <t>160.00</t>
  </si>
  <si>
    <t>Piston Ring Set, 0.50</t>
  </si>
  <si>
    <t>Cylinder Head 395 Eng</t>
  </si>
  <si>
    <t>4400.00</t>
  </si>
  <si>
    <t>See new p/n 10-11-9933</t>
  </si>
  <si>
    <t>See new p/n 10-11-9935</t>
  </si>
  <si>
    <t>See new p/n 10-11-9936</t>
  </si>
  <si>
    <t xml:space="preserve">Water Pump </t>
  </si>
  <si>
    <t>Transduser HP Pressure SL400/SL400e   41-4398</t>
  </si>
  <si>
    <t>Cylinder Liner (Repair Sleeve) 388/395</t>
  </si>
  <si>
    <t>180.00</t>
  </si>
  <si>
    <t>Gasket, Discharge 2 bolt 1-3/4" C/L</t>
  </si>
  <si>
    <t>$1.15</t>
  </si>
  <si>
    <t>Cap, Service Valve</t>
  </si>
  <si>
    <t>$13.00</t>
  </si>
  <si>
    <t>*Capscrew 5/16" - 18 x 1" Long</t>
  </si>
  <si>
    <t>X430 New Compressor, Large Shaft, 1 3/16in</t>
  </si>
  <si>
    <t>3350.00</t>
  </si>
  <si>
    <t>X430 New Compressor, Std Shaft, 1 in</t>
  </si>
  <si>
    <t>3000.00</t>
  </si>
  <si>
    <t>Isuzu C-201 Engine Overhaul Kit</t>
  </si>
  <si>
    <t>1125.00</t>
  </si>
  <si>
    <t>102-802</t>
  </si>
  <si>
    <t>COMPRESSOR - scroll (see 169F3) TS500/TS600/XDSSR/UTS</t>
  </si>
  <si>
    <t>4500.00</t>
  </si>
  <si>
    <t>X430 L/S New Compressor, w/ 7 Quart Oil Pan</t>
  </si>
  <si>
    <t>3700.00</t>
  </si>
  <si>
    <t>See new p/n 10-10-372</t>
  </si>
  <si>
    <t>Yanmar 353 Engine Overhaul Kit</t>
  </si>
  <si>
    <t>1250.00</t>
  </si>
  <si>
    <t>Yanmar 366 Engine Overhaul Kit</t>
  </si>
  <si>
    <t>Gear Set, DI/SE Engine</t>
  </si>
  <si>
    <t>1150.00</t>
  </si>
  <si>
    <t>76-00393-01</t>
  </si>
  <si>
    <t>Yanmar 374 Engine Overhaul Kit</t>
  </si>
  <si>
    <t>1625.00</t>
  </si>
  <si>
    <t>Yanmar 388 Engine Overhaul Kit</t>
  </si>
  <si>
    <t>Yanmar 395 Engine Overhaul Kit</t>
  </si>
  <si>
    <t>1575.00</t>
  </si>
  <si>
    <t>Yanmar 486 Engine Overhaul Kit</t>
  </si>
  <si>
    <t>1925.00</t>
  </si>
  <si>
    <t>see 10-107-299</t>
  </si>
  <si>
    <t>Fuel Filter, Secondary EMI</t>
  </si>
  <si>
    <t>Oil Filter- EMI 3000</t>
  </si>
  <si>
    <t>Oil Filter</t>
  </si>
  <si>
    <t>46.00</t>
  </si>
  <si>
    <t>Radiator Cap 10 psi</t>
  </si>
  <si>
    <t>520.00</t>
  </si>
  <si>
    <t>Ring Set, per Piston Std 491/369</t>
  </si>
  <si>
    <t>Ring Set, per Piston 0.50  491/369</t>
  </si>
  <si>
    <t>25-38611-00</t>
  </si>
  <si>
    <t>Ring Set, per Piston   4.134 V2203 std</t>
  </si>
  <si>
    <t>14-50036-00</t>
  </si>
  <si>
    <t>Solenoid repair kit</t>
  </si>
  <si>
    <t>41-3845</t>
  </si>
  <si>
    <t>Water Pump, 2.2 D.I. Engine</t>
  </si>
  <si>
    <t>54-00639-114</t>
  </si>
  <si>
    <t>Bearing , Rod STD V2203</t>
  </si>
  <si>
    <t>$150.50</t>
  </si>
  <si>
    <t>78-495</t>
  </si>
  <si>
    <t>TD-II, RD-II (30 &amp; 50), BELT-ENGINE TO IDLER TO COMPRESSOR (R12/R134a)</t>
  </si>
  <si>
    <t>78-898</t>
  </si>
  <si>
    <t>TD-II, RD-II (30 &amp; 50), BELT-MOTOR/JACKSHAFT/COMPRESSOR (R502)</t>
  </si>
  <si>
    <t>78-899</t>
  </si>
  <si>
    <t>TD-II, RD-II (30 &amp; 50), BELT-MOTOR/JACKSHAFT/COMPRESSOR (R12/R134a)</t>
  </si>
  <si>
    <t>78-900</t>
  </si>
  <si>
    <t>TD-II, RD-II, Belt-Engine To Compressor To Idler</t>
  </si>
  <si>
    <t>104.00</t>
  </si>
  <si>
    <t>78-924</t>
  </si>
  <si>
    <t>SMX (30&amp;50), SL - Clutch Belt, Set of 2</t>
  </si>
  <si>
    <t>78-926</t>
  </si>
  <si>
    <t>78-928</t>
  </si>
  <si>
    <t>SMX (30&amp;50), SL - Motor/Jackshaft Belt</t>
  </si>
  <si>
    <t>78-929</t>
  </si>
  <si>
    <t>SB-II, SB-III, SB-II MAX, BELT-ALTERNATOR TO WATER PUMP</t>
  </si>
  <si>
    <t>78-936</t>
  </si>
  <si>
    <t>MD-II, KD-II, BELT-MOTOR/JACKSHAFT/COMPRESSOR (30 &amp; 50) (AFTER 12/88)</t>
  </si>
  <si>
    <t>78-948</t>
  </si>
  <si>
    <t>SD-II, SH-II, BELT-ENGINE TO ELECTRIC MOTOR</t>
  </si>
  <si>
    <t>78-977</t>
  </si>
  <si>
    <t>Bearing, Main (+0.2mm) 4.134 V2203</t>
  </si>
  <si>
    <t>44-9588</t>
  </si>
  <si>
    <t>BOLT - coolant temperature</t>
  </si>
  <si>
    <t xml:space="preserve">Starter 4.91 </t>
  </si>
  <si>
    <t>$330.00</t>
  </si>
  <si>
    <t>Цены указаны в у.е.         1у.е.  примерно равен =1USD</t>
  </si>
  <si>
    <t>Если Вы заметили несоответствие с ценами на страницах сайта - то этот прайс взять за основу !</t>
  </si>
  <si>
    <t>THERMO KING PARTS</t>
  </si>
  <si>
    <t>Product ID</t>
  </si>
  <si>
    <t>Description</t>
  </si>
  <si>
    <t>Price</t>
  </si>
  <si>
    <t>Injection Pump, Fuel 2.2 DI (Rebuilt)</t>
  </si>
  <si>
    <t>1745.00</t>
  </si>
  <si>
    <t>Injection Pump, Fuel 2.2 SE (Rebuilt)</t>
  </si>
  <si>
    <t>Oil Filter, Yanmar, Case of 12</t>
  </si>
  <si>
    <t>Oil Filter, By-Pass EMI, Case of 12</t>
  </si>
  <si>
    <t>300.00</t>
  </si>
  <si>
    <t>Fuel Filter, Super II &amp; SB-III, Case of 12</t>
  </si>
  <si>
    <t>Gasket Set, Compressor 05G</t>
  </si>
  <si>
    <t>Connecting Rod, .010 undersized</t>
  </si>
  <si>
    <t>Piston Rings, .020 oversize</t>
  </si>
  <si>
    <t>Piston Rings, .030 oversize</t>
  </si>
  <si>
    <t>Carbon Ring, 05K</t>
  </si>
  <si>
    <t>Key, 05G Crankshaft with Hub Mount Clutch</t>
  </si>
  <si>
    <t>$14.40</t>
  </si>
  <si>
    <t>R-Ball Hone</t>
  </si>
  <si>
    <t>40-547</t>
  </si>
  <si>
    <t>21.00</t>
  </si>
  <si>
    <t>Main Bearing, 0.25 MM</t>
  </si>
  <si>
    <t>Cylinder Liner (Repair Sleeve) 486</t>
  </si>
  <si>
    <t>Valve Guide, Intake</t>
  </si>
  <si>
    <t>Valve Guide, Exhaust</t>
  </si>
  <si>
    <t>20.00</t>
  </si>
  <si>
    <t>Valve Spring</t>
  </si>
  <si>
    <t>27.00</t>
  </si>
  <si>
    <t>10-00451-00</t>
  </si>
  <si>
    <t>OGF module Vector  12-00530-04</t>
  </si>
  <si>
    <t>25-39128-01</t>
  </si>
  <si>
    <t xml:space="preserve">Belt  50-60198-08 </t>
  </si>
  <si>
    <t>NWD, BELT-ALTERNATOR</t>
  </si>
  <si>
    <t>78-842</t>
  </si>
  <si>
    <t>Isuzu 2.2 D.I. Engine Overhaul Kit</t>
  </si>
  <si>
    <t>44-7979</t>
  </si>
  <si>
    <t>HARNESS &amp; SENSOR - digital thermometer (C)</t>
  </si>
  <si>
    <t>Solenoid  10-01095-00</t>
  </si>
  <si>
    <t>Valve &amp; Backer Renew Kit</t>
  </si>
  <si>
    <t>$157.00</t>
  </si>
  <si>
    <t>Wrist Pin</t>
  </si>
  <si>
    <t>$4.00</t>
  </si>
  <si>
    <t>Connecting Rod, STD 2 CYL 05K</t>
  </si>
  <si>
    <t>Connecting Rod, 05K 2 Cylinder .010</t>
  </si>
  <si>
    <t>Crankshaft Seal, 05K 1 piece</t>
  </si>
  <si>
    <t>$240.00</t>
  </si>
  <si>
    <t>Gasket Set 05K</t>
  </si>
  <si>
    <t>$95.00</t>
  </si>
  <si>
    <t>Gasket Set,05K 2 CYL</t>
  </si>
  <si>
    <t>Gasket Set,05K 4 CYL</t>
  </si>
  <si>
    <t>Gasket Set, 05K 4 Cyl, No Unloaders</t>
  </si>
  <si>
    <t>O-Ring, Main Bearing</t>
  </si>
  <si>
    <t>$12.75</t>
  </si>
  <si>
    <t>Gasket, Seal Cover Plate 05K Fiber</t>
  </si>
  <si>
    <t>Piston, Flat Top 05K</t>
  </si>
  <si>
    <t>Piston, Flat Top 05K .020 oversized</t>
  </si>
  <si>
    <t>Thermostat, Water</t>
  </si>
  <si>
    <t>70.00</t>
  </si>
  <si>
    <t>Piston Ring Set, Std. (Per Piston, chrome plated)</t>
  </si>
  <si>
    <t>48.00</t>
  </si>
  <si>
    <t>Piston Ring Set, 0.25 (Per Piston, chrome plated)</t>
  </si>
  <si>
    <t>Piston with Rings, 0.25 MM -482 ENGINE ONLY</t>
  </si>
  <si>
    <t>Nozzle, Injector -482 ENGINE ONLY</t>
  </si>
  <si>
    <t>Air Filter, 3.74/3.95 Engine</t>
  </si>
  <si>
    <t>Fuel Filter, Primary</t>
  </si>
  <si>
    <t>Fuel Filter, Secondary</t>
  </si>
  <si>
    <t>Oil Filter, C-201 &amp; 2.2 D.I.</t>
  </si>
  <si>
    <t>Fuel Filter, Primary EMI</t>
  </si>
  <si>
    <t>Belt, Alternator, new style with 3.5" pulley</t>
  </si>
  <si>
    <t>$18.25</t>
  </si>
  <si>
    <t>$220.50</t>
  </si>
  <si>
    <t>38-00545-00</t>
  </si>
  <si>
    <t xml:space="preserve">Fan 6 blade Supra </t>
  </si>
  <si>
    <t>45-2107</t>
  </si>
  <si>
    <t>Flush mount controller SLX SB T600/800/1000/1200</t>
  </si>
  <si>
    <t>102-949</t>
  </si>
  <si>
    <t>Compressor scroll TK04KL2E TS200/300 T600/800 102-801</t>
  </si>
  <si>
    <t>66U1-2155</t>
  </si>
  <si>
    <t>30-00315-00</t>
  </si>
  <si>
    <t>30-01080-02SV</t>
  </si>
  <si>
    <t>30-01108-00SV</t>
  </si>
  <si>
    <t>30-01108-20</t>
  </si>
  <si>
    <t>30-01108-22</t>
  </si>
  <si>
    <t>30-01108-23</t>
  </si>
  <si>
    <t>44-00046-08</t>
  </si>
  <si>
    <t>06DA403844</t>
  </si>
  <si>
    <t>14-00220-00</t>
  </si>
  <si>
    <t>14-00352-00</t>
  </si>
  <si>
    <t>17-44017-02</t>
  </si>
  <si>
    <t>34-00304-14</t>
  </si>
  <si>
    <t>34-00615-14</t>
  </si>
  <si>
    <t>34-00932-13</t>
  </si>
  <si>
    <t>42-00243-07</t>
  </si>
  <si>
    <t>MD-I, MD-I SSVI, BELT-ALTERNATOR</t>
  </si>
  <si>
    <t>78-577</t>
  </si>
  <si>
    <t xml:space="preserve">Belt SB-1 50 </t>
  </si>
  <si>
    <t>78-585</t>
  </si>
  <si>
    <t>MD-II, KD-II, BELT-MOTOR/JACKSHAFT/COMPRESSOR (30 &amp; 50) (3/88-12/88)</t>
  </si>
  <si>
    <t>78-587</t>
  </si>
  <si>
    <t>JD-II, STB I, II, III, Motor to Compressor</t>
  </si>
  <si>
    <t>34.00</t>
  </si>
  <si>
    <t>78-591</t>
  </si>
  <si>
    <t>MD-I, MD-I SSVI, BELT-ENGINE TO COMPRESSOR SSVI</t>
  </si>
  <si>
    <t>78-592</t>
  </si>
  <si>
    <t>MD-I, MD-I SSVI, BELT-ENGINE SSVI</t>
  </si>
  <si>
    <t>78-603</t>
  </si>
  <si>
    <t>SB-II, SB-III, SB-II MAX, BELT-FAN</t>
  </si>
  <si>
    <t>Piston Ring Set, 0.50 (Per Piston, chrome plated)</t>
  </si>
  <si>
    <t>Piston Ring Set, 1.00 (Per Piston, chrome plated)</t>
  </si>
  <si>
    <t>Piston Ring Set, Std. (Per Piston)</t>
  </si>
  <si>
    <t>Piston Ring Set, 0.25 MM (Per Piston)</t>
  </si>
  <si>
    <t>Piston Ring Set, 0.50 MM (Per Piston)</t>
  </si>
  <si>
    <t>Piston Ring Set, 1.00 MM (Per Piston)</t>
  </si>
  <si>
    <t>Piston Ring Set, 0.75 (Per Piston, chrome plated)</t>
  </si>
  <si>
    <t>Piston Ring Set, 0.75 MM (Per Piston)</t>
  </si>
  <si>
    <t>Piston Ring Set, Std</t>
  </si>
  <si>
    <t>Injector Assembly -482 ENGINE ONLY</t>
  </si>
  <si>
    <t>Check Valve, Unloader "on valve plate"</t>
  </si>
  <si>
    <t>$41.50</t>
  </si>
  <si>
    <t>Bolt, Unloader check Valve</t>
  </si>
  <si>
    <t>$0.85</t>
  </si>
  <si>
    <t>41-2842</t>
  </si>
  <si>
    <t>Water sensor  SB/SL/TS500/TS600</t>
  </si>
  <si>
    <t>77-2760</t>
  </si>
  <si>
    <t>Bushing, Drive Coupling SL  SLX  SB</t>
  </si>
  <si>
    <t>13-1064</t>
  </si>
  <si>
    <t>Piston Assy , Std  SL, SLX Yanmar 4TNE88  4.86V  13-462</t>
  </si>
  <si>
    <t>Unloader Plug Kit, HGBP</t>
  </si>
  <si>
    <t>$105.50</t>
  </si>
  <si>
    <t>Seat, Unloader Plug</t>
  </si>
  <si>
    <t>Gasket Set, 05G Compressor</t>
  </si>
  <si>
    <t>Solenoid  10-60018-00</t>
  </si>
  <si>
    <t>$380.00</t>
  </si>
  <si>
    <t>22-01690-00</t>
  </si>
  <si>
    <t>Cable PC  3pin</t>
  </si>
  <si>
    <t>Speedi-Sleeve, Yanmar,Front</t>
  </si>
  <si>
    <t>77.00</t>
  </si>
  <si>
    <t>SWITCH - high temperature</t>
  </si>
  <si>
    <t>168.00</t>
  </si>
  <si>
    <t>Ring Gear, Flywheel</t>
  </si>
  <si>
    <t>Cylinder Liner</t>
  </si>
  <si>
    <t>85.00</t>
  </si>
  <si>
    <t>Belt 50-00178-53   50-01166-00</t>
  </si>
  <si>
    <t>SB-III (30&amp;50) Fan Belt</t>
  </si>
  <si>
    <t>78-845</t>
  </si>
  <si>
    <t>SB-III (30&amp;50) Alternator Belt</t>
  </si>
  <si>
    <t>78-865</t>
  </si>
  <si>
    <t>LND (30&amp;50) BELT-ENGINE</t>
  </si>
  <si>
    <t>67.00</t>
  </si>
  <si>
    <t>78-890</t>
  </si>
  <si>
    <t>78-896</t>
  </si>
  <si>
    <t>TD-II, RD-II (30 &amp; 50), BELT-ENGINE TO IDLER TO COMPRESSOR</t>
  </si>
  <si>
    <t>122.00</t>
  </si>
  <si>
    <t>Roll Pin, Trustwasher Shaft End</t>
  </si>
  <si>
    <t>$0.70</t>
  </si>
  <si>
    <t>O-Ring, Oil Pump Tube</t>
  </si>
  <si>
    <t>$1.35</t>
  </si>
  <si>
    <t>Sensor, Water Temperature  41-5066</t>
  </si>
  <si>
    <t>Main Bearing, 0.75 (For 1 Engine)</t>
  </si>
  <si>
    <t>130.00</t>
  </si>
  <si>
    <t>Cylinder Sleeve</t>
  </si>
  <si>
    <t>120.00</t>
  </si>
  <si>
    <t>45-2420</t>
  </si>
  <si>
    <t>Cylinder Head</t>
  </si>
  <si>
    <t>2000.00</t>
  </si>
  <si>
    <t>Intake Valve</t>
  </si>
  <si>
    <t>16.00</t>
  </si>
  <si>
    <t>Exhaust Valve</t>
  </si>
  <si>
    <t>13.00</t>
  </si>
  <si>
    <t>Intake Valve Guide</t>
  </si>
  <si>
    <t>Exhaust Valve Guide</t>
  </si>
  <si>
    <t>Connecting Rod</t>
  </si>
  <si>
    <t>440.00</t>
  </si>
  <si>
    <t>Connecting Rod Bearing, Std.</t>
  </si>
  <si>
    <t>31.00</t>
  </si>
  <si>
    <t>Pump Assembly (Injection)</t>
  </si>
  <si>
    <t>1480.00</t>
  </si>
  <si>
    <t>Injector Nozzle</t>
  </si>
  <si>
    <t>99.00</t>
  </si>
  <si>
    <t>Pre-Chamber, Front</t>
  </si>
  <si>
    <t>Pre-Chamber, Rear</t>
  </si>
  <si>
    <t>26.00</t>
  </si>
  <si>
    <t>Piston Ring Set, Std.</t>
  </si>
  <si>
    <t>60.00</t>
  </si>
  <si>
    <t>$22.00</t>
  </si>
  <si>
    <t>Relief Valve, Oil Pressure</t>
  </si>
  <si>
    <t>Gasket, Front Flange Cover Feet</t>
  </si>
  <si>
    <t>$1.20</t>
  </si>
  <si>
    <t>Main Bearing, 05G - Set of 2</t>
  </si>
  <si>
    <t>$55.00</t>
  </si>
  <si>
    <t>Main Bearing, 05G Pre-bored .020 Over Sized OD</t>
  </si>
  <si>
    <t>$136.00</t>
  </si>
  <si>
    <t>Main Bearing, 05G Finish Bored set of 2</t>
  </si>
  <si>
    <t>$95.50</t>
  </si>
  <si>
    <t>Piston, Contoured Top 37 CFM</t>
  </si>
  <si>
    <t>Piston, Contoured Top 37 CFM .020 oversized</t>
  </si>
  <si>
    <t>Piston, 37 CFM Contoured Top .030 Oversized</t>
  </si>
  <si>
    <t>$60.00</t>
  </si>
  <si>
    <t>Gasket, Front Flange Cover 05K 2 CYL</t>
  </si>
  <si>
    <t>$15.25</t>
  </si>
  <si>
    <t>Gasket, Front Flange Cover 05K 4 CYL</t>
  </si>
  <si>
    <t>Front Flange, Ultra</t>
  </si>
  <si>
    <t>$550.00</t>
  </si>
  <si>
    <t>Oil Pan, Ultra</t>
  </si>
  <si>
    <t>$248.00</t>
  </si>
  <si>
    <t>Gasket, Front Flange Suction Cover Bus</t>
  </si>
  <si>
    <t>Rod Bearing Set, 0.50 (For 1 Engine)</t>
  </si>
  <si>
    <t>Rod Bearing Set, 0.75 (For 1 Engine)</t>
  </si>
  <si>
    <t>Valve Guide, (Intake &amp; Exhaust)</t>
  </si>
  <si>
    <t>Speedi-Sleeve Yanmar, Rear</t>
  </si>
  <si>
    <t>79.00</t>
  </si>
  <si>
    <t>Brush holder assy  regulator SLX 41-8851  45-2254</t>
  </si>
  <si>
    <t>Injector Assembly -486 ENGINE ONLY</t>
  </si>
  <si>
    <t>Belt, S/S 50-00178-21, 50-60289-02</t>
  </si>
  <si>
    <t>$30.25</t>
  </si>
  <si>
    <t>9x772</t>
  </si>
  <si>
    <t>Belt  supra 444</t>
  </si>
  <si>
    <t>$77.00</t>
  </si>
  <si>
    <t>Belt supra 444</t>
  </si>
  <si>
    <t>Belt, S/S 50-60296-01  16000183</t>
  </si>
  <si>
    <t>Belt 16000212</t>
  </si>
  <si>
    <t>$28.00</t>
  </si>
  <si>
    <t>Belt 16000279</t>
  </si>
  <si>
    <t>$18.45</t>
  </si>
  <si>
    <t>Belt Mistral U</t>
  </si>
  <si>
    <t>$ 22.10</t>
  </si>
  <si>
    <t>$23.00</t>
  </si>
  <si>
    <t>Belt Eurostar</t>
  </si>
  <si>
    <t>$32.40</t>
  </si>
  <si>
    <t>Belt  16000181</t>
  </si>
  <si>
    <t>Belt  Mistral  16000191</t>
  </si>
  <si>
    <t>$37.00</t>
  </si>
  <si>
    <t>Belt  16000144</t>
  </si>
  <si>
    <t>$28.25</t>
  </si>
  <si>
    <t>$50.00</t>
  </si>
  <si>
    <t>Belt  16000116</t>
  </si>
  <si>
    <t xml:space="preserve">Belt 50-00179-57 </t>
  </si>
  <si>
    <t>$36.72</t>
  </si>
  <si>
    <t xml:space="preserve">22-01189-00sv </t>
  </si>
  <si>
    <t>Crankshaft, 05G 37 CFM for "gear type oil pumps"</t>
  </si>
  <si>
    <t>Crankshaft, 05G 41 CFM for "gear type oil pumps"</t>
  </si>
  <si>
    <t>Unloader Valve</t>
  </si>
  <si>
    <t>$192.00</t>
  </si>
  <si>
    <t>Display Thermoguard Vl  TGVI Board</t>
  </si>
  <si>
    <t>Gasket, Front Flange Cover</t>
  </si>
  <si>
    <t>Flange, T-Bird Style</t>
  </si>
  <si>
    <t>$306.25</t>
  </si>
  <si>
    <t>Gasket, Seal Cover Plate 05G Fiber</t>
  </si>
  <si>
    <t>$3.55</t>
  </si>
  <si>
    <t>Gasket, Seal Cover Plate 05G Metal</t>
  </si>
  <si>
    <t>$15.00</t>
  </si>
  <si>
    <t>Suction Strainer</t>
  </si>
  <si>
    <t>$32.50</t>
  </si>
  <si>
    <t>Gasket Valve Plate Fiber</t>
  </si>
  <si>
    <t>$8.50</t>
  </si>
  <si>
    <t>$76.50</t>
  </si>
  <si>
    <t>$75.75</t>
  </si>
  <si>
    <t>Sensor, Engine Coolant Temperture</t>
  </si>
  <si>
    <t>$99.50</t>
  </si>
  <si>
    <t xml:space="preserve">Pressure transducer </t>
  </si>
  <si>
    <t xml:space="preserve">Filter Drier  66-8471   14-60018-03 </t>
  </si>
  <si>
    <t>Sensor assy  50-00566-02</t>
  </si>
  <si>
    <t>Defrost Air Switch</t>
  </si>
  <si>
    <t>$88.50</t>
  </si>
  <si>
    <t>Pressure Switch R404</t>
  </si>
  <si>
    <t>$100.00</t>
  </si>
  <si>
    <t>$350.00</t>
  </si>
  <si>
    <t>Terminal Strip</t>
  </si>
  <si>
    <t>Terminal, Female 16-14 Weather Pack</t>
  </si>
  <si>
    <t>Connector</t>
  </si>
  <si>
    <t>$2.70</t>
  </si>
  <si>
    <t>Fuse, 30 AMP, Pack of 5</t>
  </si>
  <si>
    <t>Fuse, 20 AMP, Pack of 5</t>
  </si>
  <si>
    <t>Fuse, 5 AMP, Pack of 5</t>
  </si>
  <si>
    <t>Fuse, 3 AMP, Pack of 5</t>
  </si>
  <si>
    <t>Fuse, 10 AMP, Pack of 5</t>
  </si>
  <si>
    <t>Fuse, 25 AMP, Pack of 5</t>
  </si>
  <si>
    <t>Fuse, 15 AMP, Pack of 5</t>
  </si>
  <si>
    <t>Fuse, 7.5 AMP, Pack of 5</t>
  </si>
  <si>
    <t>Fuse, 80 AMP, Pack of 5</t>
  </si>
  <si>
    <t>Fuse, 40 AMP, Pack of 5</t>
  </si>
  <si>
    <t>$28.50</t>
  </si>
  <si>
    <t>Fuse Holder 10 gauge wire</t>
  </si>
  <si>
    <t>$14.50</t>
  </si>
  <si>
    <t>Fuse Holder 14 gauge wire</t>
  </si>
  <si>
    <t>$13.50</t>
  </si>
  <si>
    <t>$3.25</t>
  </si>
  <si>
    <t>See p/n 10-13-920 (Main Bearing, Std.)</t>
  </si>
  <si>
    <t>32.00</t>
  </si>
  <si>
    <t>$27.80</t>
  </si>
  <si>
    <t>$50.25</t>
  </si>
  <si>
    <t>Belt, Matched Set  50-60289-10 16000218</t>
  </si>
  <si>
    <t>Belt   50-00178-56</t>
  </si>
  <si>
    <t>Water Pump (high mount) 486</t>
  </si>
  <si>
    <t>See 10-11-9496       13-506</t>
  </si>
  <si>
    <t>360.00</t>
  </si>
  <si>
    <t>See new p/n 10-13-506</t>
  </si>
  <si>
    <t>UTS belt Engine to Motor  78-1189</t>
  </si>
  <si>
    <t>$28.75</t>
  </si>
  <si>
    <t>Lift Pump</t>
  </si>
  <si>
    <t>$4000.50</t>
  </si>
  <si>
    <t>Glow Plug TV</t>
  </si>
  <si>
    <t>Gasket, Fuel Solenoid</t>
  </si>
  <si>
    <t>$4.74</t>
  </si>
  <si>
    <t>Thermostat, Large 59mm</t>
  </si>
  <si>
    <t>Glow Plug, DI S/N XA0001--&gt;</t>
  </si>
  <si>
    <t>Starter, 2.2 KW</t>
  </si>
  <si>
    <t>$695.00</t>
  </si>
  <si>
    <t>Hand Primer Pump</t>
  </si>
  <si>
    <t>Kit, Lift Pump</t>
  </si>
  <si>
    <t>$16.15</t>
  </si>
  <si>
    <t>$148.00</t>
  </si>
  <si>
    <t>s/s to R-25-15230-01</t>
  </si>
  <si>
    <t>$220.75</t>
  </si>
  <si>
    <t>$225.20</t>
  </si>
  <si>
    <t>Cap, Radiator</t>
  </si>
  <si>
    <t>$10.25</t>
  </si>
  <si>
    <t>GASKET HEAD  344 D722</t>
  </si>
  <si>
    <t>Glow Plug, Slow Glow</t>
  </si>
  <si>
    <t>R-ENG KIT 229</t>
  </si>
  <si>
    <t>$1742.00</t>
  </si>
  <si>
    <t>R-ENG KIT 344</t>
  </si>
  <si>
    <t>$1999.00</t>
  </si>
  <si>
    <t>R-ENG Kit 369</t>
  </si>
  <si>
    <t>$2270.00</t>
  </si>
  <si>
    <t>R-ENG Kit 491</t>
  </si>
  <si>
    <t>$2795.00</t>
  </si>
  <si>
    <t>R-Main Bearing .2mm 369</t>
  </si>
  <si>
    <t>$189.40</t>
  </si>
  <si>
    <t>R-Main Bearing .4mm 369</t>
  </si>
  <si>
    <t>R-Main Bearing Std 369</t>
  </si>
  <si>
    <t>$168.50</t>
  </si>
  <si>
    <t>R-Main bearings .2mm 491</t>
  </si>
  <si>
    <t>$195.09</t>
  </si>
  <si>
    <t>R-Main Bearings .4mm 491</t>
  </si>
  <si>
    <t>R-Main Bearings Std 491</t>
  </si>
  <si>
    <t>$190.47</t>
  </si>
  <si>
    <t>R-Main Brgs .2mm 229</t>
  </si>
  <si>
    <t>$168.75</t>
  </si>
  <si>
    <t>R-Main Brgs .2mm 344</t>
  </si>
  <si>
    <t>R-Main Brgs .4mm 229</t>
  </si>
  <si>
    <t>R-Main Brgs .4mm 344</t>
  </si>
  <si>
    <t>R-Main Brgs Std 229</t>
  </si>
  <si>
    <t>Compressor Body (X430)</t>
  </si>
  <si>
    <t>950.00</t>
  </si>
  <si>
    <t>23-131</t>
  </si>
  <si>
    <t>Compressor Body (X214)</t>
  </si>
  <si>
    <t>850.00</t>
  </si>
  <si>
    <t>30-148</t>
  </si>
  <si>
    <t>Head Gasket Set    C201</t>
  </si>
  <si>
    <t>30-174</t>
  </si>
  <si>
    <t>Gasket Set   2.35</t>
  </si>
  <si>
    <t>30-175</t>
  </si>
  <si>
    <t>Engine Gasket Set (Incl. Valve Stem Seals)  C201</t>
  </si>
  <si>
    <t>30-180</t>
  </si>
  <si>
    <t>see 10-30-251</t>
  </si>
  <si>
    <t>30-197</t>
  </si>
  <si>
    <t>Kit (Speedi-Sleeve &amp; Seal), Rear C-201 Late Block</t>
  </si>
  <si>
    <t>30-235</t>
  </si>
  <si>
    <t>Gasket Set, 374 Engine</t>
  </si>
  <si>
    <t>30-236</t>
  </si>
  <si>
    <t>Gasket Set, 395 Engine</t>
  </si>
  <si>
    <t>30-237</t>
  </si>
  <si>
    <t>Gasket Set, 249 Engine</t>
  </si>
  <si>
    <t>30-241</t>
  </si>
  <si>
    <t>see 10-30-261</t>
  </si>
  <si>
    <t>30-243</t>
  </si>
  <si>
    <t>Compressor Gasket Set, X426 &amp; X430</t>
  </si>
  <si>
    <t>30-244</t>
  </si>
  <si>
    <t>Compressor Gasket Set, 426</t>
  </si>
  <si>
    <t>30-245</t>
  </si>
  <si>
    <t>Compressor Gasket Set, 214 &amp; 214D</t>
  </si>
  <si>
    <t>63.00</t>
  </si>
  <si>
    <t>$540.30</t>
  </si>
  <si>
    <t>$345.00</t>
  </si>
  <si>
    <t>Starter, 3-44</t>
  </si>
  <si>
    <t>$385.16</t>
  </si>
  <si>
    <t>Solenoid, Run/Fuel</t>
  </si>
  <si>
    <t>Starter, 1.4 KW</t>
  </si>
  <si>
    <t>$340.00</t>
  </si>
  <si>
    <t>Starter, 2.0 KW</t>
  </si>
  <si>
    <t>Starter, 3-69</t>
  </si>
  <si>
    <t>$540.70</t>
  </si>
  <si>
    <t>$279.00</t>
  </si>
  <si>
    <t>$255.00</t>
  </si>
  <si>
    <t>Vibrasorber, Suction Maxima</t>
  </si>
  <si>
    <t>$143.70</t>
  </si>
  <si>
    <t>Vibrasorber</t>
  </si>
  <si>
    <t>$170.50</t>
  </si>
  <si>
    <t>Vibrasorber, Suction Early Ultra</t>
  </si>
  <si>
    <t>$172.00</t>
  </si>
  <si>
    <t>41-9100</t>
  </si>
  <si>
    <t>Fuel solenoid (NEW STYLE) OEM  42-100</t>
  </si>
  <si>
    <t>44-1164</t>
  </si>
  <si>
    <t>Switch, Defrost</t>
  </si>
  <si>
    <t>44-1357</t>
  </si>
  <si>
    <t>On/Off Switch</t>
  </si>
  <si>
    <t>44-1556</t>
  </si>
  <si>
    <t>Cutout Resistor</t>
  </si>
  <si>
    <t>44-1659</t>
  </si>
  <si>
    <t>Cutout &amp; Reset Assembly</t>
  </si>
  <si>
    <t>44-2039</t>
  </si>
  <si>
    <t>44-2219</t>
  </si>
  <si>
    <t>Brush Assembly</t>
  </si>
  <si>
    <t>44-2260</t>
  </si>
  <si>
    <t>Switch-2 PDT</t>
  </si>
  <si>
    <t>44-7932</t>
  </si>
  <si>
    <t>Switch, Preheat/Start</t>
  </si>
  <si>
    <t>44-8045</t>
  </si>
  <si>
    <t>(No Longer available) Digital Thermometer F 3.000 Ohm</t>
  </si>
  <si>
    <t>44-8045c</t>
  </si>
  <si>
    <t>Gasket Set, 2.2DI Engine</t>
  </si>
  <si>
    <t>30-263</t>
  </si>
  <si>
    <t>Gasket Set, 482 Engine</t>
  </si>
  <si>
    <t>30-264</t>
  </si>
  <si>
    <t>Gasket Set, 486 Engine</t>
  </si>
  <si>
    <t>30-276</t>
  </si>
  <si>
    <t>Gasket Set 353</t>
  </si>
  <si>
    <t>33-110</t>
  </si>
  <si>
    <t>Compressor Gasket, Oil Pump X426</t>
  </si>
  <si>
    <t>8.00</t>
  </si>
  <si>
    <t>33-1161</t>
  </si>
  <si>
    <t>Seal (SB-I)</t>
  </si>
  <si>
    <t>10.00</t>
  </si>
  <si>
    <t>33-1162</t>
  </si>
  <si>
    <t>Oil Pressure Gauge</t>
  </si>
  <si>
    <t>44-2756</t>
  </si>
  <si>
    <t>Solenoid Diode</t>
  </si>
  <si>
    <t>44-2814</t>
  </si>
  <si>
    <t>Gauge, Water Tempurature</t>
  </si>
  <si>
    <t>44-2823</t>
  </si>
  <si>
    <t>Solenoid Assembly</t>
  </si>
  <si>
    <t>44-2907</t>
  </si>
  <si>
    <t>Cutout Assembly, High Pressure</t>
  </si>
  <si>
    <t>44-2907-66</t>
  </si>
  <si>
    <t>Cutout Assembly,HP  350PSI</t>
  </si>
  <si>
    <t>44-2911</t>
  </si>
  <si>
    <t>Solenoid, C-201 Early</t>
  </si>
  <si>
    <t>44-2921</t>
  </si>
  <si>
    <t>Brush Set, 4 pieces</t>
  </si>
  <si>
    <t>44-2922</t>
  </si>
  <si>
    <t>Glow Plug, C-201</t>
  </si>
  <si>
    <t>44-3018</t>
  </si>
  <si>
    <t>Switch,Water Temperature, Isuzu</t>
  </si>
  <si>
    <t>44-3155</t>
  </si>
  <si>
    <t>Switch, Klixon</t>
  </si>
  <si>
    <t>58.00</t>
  </si>
  <si>
    <t>44-3183</t>
  </si>
  <si>
    <t>Start/Preheat Switch</t>
  </si>
  <si>
    <t>52.00</t>
  </si>
  <si>
    <t>44-3186</t>
  </si>
  <si>
    <t>Defrost Relay</t>
  </si>
  <si>
    <t>44-3258</t>
  </si>
  <si>
    <t>Ammeter</t>
  </si>
  <si>
    <t>44-3325</t>
  </si>
  <si>
    <t>Alternator, 35A/12V</t>
  </si>
  <si>
    <t>44-3474</t>
  </si>
  <si>
    <t>Air Switch</t>
  </si>
  <si>
    <t>44-4487</t>
  </si>
  <si>
    <t>Circuit Breaker, 30A</t>
  </si>
  <si>
    <t>44-4728</t>
  </si>
  <si>
    <t>Glow Plug, Yanmar, 235 &amp; 353</t>
  </si>
  <si>
    <t>98.00</t>
  </si>
  <si>
    <t>44-4774</t>
  </si>
  <si>
    <t>17-44117-00</t>
  </si>
  <si>
    <t>17-44121-01</t>
  </si>
  <si>
    <t>17-44122-01</t>
  </si>
  <si>
    <t>17-44123-00</t>
  </si>
  <si>
    <t>17-44124-00</t>
  </si>
  <si>
    <t>17-44125-00</t>
  </si>
  <si>
    <t>17-44126-00</t>
  </si>
  <si>
    <t>17-44131-01</t>
  </si>
  <si>
    <t>17-44137-00</t>
  </si>
  <si>
    <t>17-44139-00</t>
  </si>
  <si>
    <t>17-44145-00</t>
  </si>
  <si>
    <t>17-44150-00</t>
  </si>
  <si>
    <t>17-44160-00</t>
  </si>
  <si>
    <t>17-44160-kit</t>
  </si>
  <si>
    <t>17-44702-00</t>
  </si>
  <si>
    <t>17-44703-00</t>
  </si>
  <si>
    <t>17-44704-00</t>
  </si>
  <si>
    <t>17-44704-10</t>
  </si>
  <si>
    <t>17-44705-00</t>
  </si>
  <si>
    <t>17-44707-00</t>
  </si>
  <si>
    <t>17-44707-2cyl</t>
  </si>
  <si>
    <t>17-44707-4cyl</t>
  </si>
  <si>
    <t>17-44707-4cyl no unload</t>
  </si>
  <si>
    <t>17-44712-00</t>
  </si>
  <si>
    <t>17-44713-00</t>
  </si>
  <si>
    <t>17-44715-00</t>
  </si>
  <si>
    <t>17-44715-02</t>
  </si>
  <si>
    <t>17-44722-00</t>
  </si>
  <si>
    <t>25-39400-00</t>
  </si>
  <si>
    <t>25-39401-00</t>
  </si>
  <si>
    <t>Fanshaft Assembly, Advantage &amp; T-Bird</t>
  </si>
  <si>
    <t>$405.25</t>
  </si>
  <si>
    <t>$418.50</t>
  </si>
  <si>
    <t>$299.50</t>
  </si>
  <si>
    <t>$293.77</t>
  </si>
  <si>
    <t>Bearing, for 50-01152-00, 20, 22 Idler Pulleys</t>
  </si>
  <si>
    <t>$825.00</t>
  </si>
  <si>
    <t>Clutch, Starbird</t>
  </si>
  <si>
    <t>44-9254</t>
  </si>
  <si>
    <t>Fuel Solenoid, Yanmar</t>
  </si>
  <si>
    <t>44-9259</t>
  </si>
  <si>
    <t>44-9298</t>
  </si>
  <si>
    <t>44-9336</t>
  </si>
  <si>
    <t>Harness. Alt, Subassembly</t>
  </si>
  <si>
    <t>44-9391</t>
  </si>
  <si>
    <t>Relay, I PST</t>
  </si>
  <si>
    <t>44-9408</t>
  </si>
  <si>
    <t>Cut Out Assy., High Press.</t>
  </si>
  <si>
    <t>135.00</t>
  </si>
  <si>
    <t>44-9868</t>
  </si>
  <si>
    <t>45-1251</t>
  </si>
  <si>
    <t>Starter (Yanmar 235 &amp; 353)</t>
  </si>
  <si>
    <t>45-1285</t>
  </si>
  <si>
    <t>Reduction Gear Starter (C-201)</t>
  </si>
  <si>
    <t>505.00</t>
  </si>
  <si>
    <t>45-1564</t>
  </si>
  <si>
    <t>Thermostat   or 45-1565</t>
  </si>
  <si>
    <t>45-1579</t>
  </si>
  <si>
    <t>Thermostat TG-V</t>
  </si>
  <si>
    <t>1100.00</t>
  </si>
  <si>
    <t>45-1671</t>
  </si>
  <si>
    <t>see 10-45-1993</t>
  </si>
  <si>
    <t>45-1688</t>
  </si>
  <si>
    <t>Starter</t>
  </si>
  <si>
    <t>45-1718</t>
  </si>
  <si>
    <t>41 CFM ULTRA style flange with clutch hub</t>
  </si>
  <si>
    <t>37 CFM SUPRA 944 &amp; GENSIS R90</t>
  </si>
  <si>
    <t>41 CFM "Ultra" Style Flange with Unloader Valves</t>
  </si>
  <si>
    <t>$3900.00</t>
  </si>
  <si>
    <t>05K Compressor, 2 Shaved Heads</t>
  </si>
  <si>
    <t>2 Cylinder 05K</t>
  </si>
  <si>
    <t>$2400.00</t>
  </si>
  <si>
    <t>Bearing</t>
  </si>
  <si>
    <t>$157.17</t>
  </si>
  <si>
    <t>$147.78</t>
  </si>
  <si>
    <t>Key, 3/16" x 3/4" 215 Clutch</t>
  </si>
  <si>
    <t>$3.15</t>
  </si>
  <si>
    <t>$159.00</t>
  </si>
  <si>
    <t>$128.25</t>
  </si>
  <si>
    <t>Pulley Idler</t>
  </si>
  <si>
    <t>Coupling, Compressor Drive 4 Bolt</t>
  </si>
  <si>
    <t>Coupling, Compressor Drive 6 Bolt</t>
  </si>
  <si>
    <t>$190.00</t>
  </si>
  <si>
    <t>Gear Box, Ultra</t>
  </si>
  <si>
    <t>$754.25</t>
  </si>
  <si>
    <t>73-60089-00</t>
  </si>
  <si>
    <t xml:space="preserve">Vibrasorber dis Maxima 1000/1300 73-60071-00 </t>
  </si>
  <si>
    <t>Transducer Suction Side  41-5251</t>
  </si>
  <si>
    <t>Cutout Assembly, High Pressure (R12)</t>
  </si>
  <si>
    <t>44-5310</t>
  </si>
  <si>
    <t>Socket, 15 Contact</t>
  </si>
  <si>
    <t>44-5311</t>
  </si>
  <si>
    <t>Plug, 15 Contact</t>
  </si>
  <si>
    <t>44-5508</t>
  </si>
  <si>
    <t>4 Cylinder 05K, with 1 Plugged head for Unloader</t>
  </si>
  <si>
    <t>S/S To R-18-00063-30RM</t>
  </si>
  <si>
    <t>37 CFM ULTRA style flange</t>
  </si>
  <si>
    <t>41 CFM ULTRA style flange</t>
  </si>
  <si>
    <t>37 CFM ULTRA style flange with clutch hub</t>
  </si>
  <si>
    <t>22-439</t>
  </si>
  <si>
    <t>Crankshaft, 426 (Forged)</t>
  </si>
  <si>
    <t>700.00</t>
  </si>
  <si>
    <t>Valve Plate Assembly</t>
  </si>
  <si>
    <t>23-123</t>
  </si>
  <si>
    <t>$1485.00</t>
  </si>
  <si>
    <t>44-7674</t>
  </si>
  <si>
    <t>Sensor probe</t>
  </si>
  <si>
    <t>Motor 14v 2800r\min Supra/Mistral/</t>
  </si>
  <si>
    <t>44-7992</t>
  </si>
  <si>
    <t xml:space="preserve">Pressure switch </t>
  </si>
  <si>
    <t>20-131</t>
  </si>
  <si>
    <t>Sealing kit (cylinder heads)</t>
  </si>
  <si>
    <t xml:space="preserve">Microprocessor Carrier  Vector </t>
  </si>
  <si>
    <t>Sensor speed RPM</t>
  </si>
  <si>
    <t>$160.00</t>
  </si>
  <si>
    <t>$68.00</t>
  </si>
  <si>
    <t>Seal, Super-II</t>
  </si>
  <si>
    <t>33-1506</t>
  </si>
  <si>
    <t>Rear Main Seal     2.49   2.35     3.53   3.66   3.88   3.74   3.95</t>
  </si>
  <si>
    <t>33-1509</t>
  </si>
  <si>
    <t>Front Main Seal    2.35   3.53</t>
  </si>
  <si>
    <t>33.00</t>
  </si>
  <si>
    <t>33-1544</t>
  </si>
  <si>
    <t>See 10-33-3937 (Head Gasket)</t>
  </si>
  <si>
    <t>Head Gasket   3.53</t>
  </si>
  <si>
    <t>33-1549</t>
  </si>
  <si>
    <t>Compressor Gasket, Oil Pump X430</t>
  </si>
  <si>
    <t>33-1627</t>
  </si>
  <si>
    <t>33-1642</t>
  </si>
  <si>
    <t>GASKET, OIL pan 2.2di</t>
  </si>
  <si>
    <t>33-1643</t>
  </si>
  <si>
    <t>GASKET - intake  2.2di</t>
  </si>
  <si>
    <t>10..00</t>
  </si>
  <si>
    <t>33-1650</t>
  </si>
  <si>
    <t>GASKET - exhaust manifold 2.2di</t>
  </si>
  <si>
    <t>44.00</t>
  </si>
  <si>
    <t>33-1726</t>
  </si>
  <si>
    <t>Head Gasket   3.66</t>
  </si>
  <si>
    <t>125.00</t>
  </si>
  <si>
    <t>33-1727</t>
  </si>
  <si>
    <t>Vibrasorber, Discharge</t>
  </si>
  <si>
    <t>$162.00</t>
  </si>
  <si>
    <t>$155.00</t>
  </si>
  <si>
    <t>$90.50</t>
  </si>
  <si>
    <t>$90.25</t>
  </si>
  <si>
    <t>$124.50</t>
  </si>
  <si>
    <t>$162.50</t>
  </si>
  <si>
    <t>$130.00</t>
  </si>
  <si>
    <t>$95.75</t>
  </si>
  <si>
    <t>$155.80</t>
  </si>
  <si>
    <t>$156.25</t>
  </si>
  <si>
    <t>$114.50</t>
  </si>
  <si>
    <t>Slip Rings Prestolite Alt's</t>
  </si>
  <si>
    <t>$36.50</t>
  </si>
  <si>
    <t>Alternator, 65 Amp</t>
  </si>
  <si>
    <t>Alternator, 105 Amp</t>
  </si>
  <si>
    <t>$415.00</t>
  </si>
  <si>
    <t>Fan, Alternator Clockwise</t>
  </si>
  <si>
    <t>$18.00</t>
  </si>
  <si>
    <t>$110.50</t>
  </si>
  <si>
    <t>Bearing, Alternator</t>
  </si>
  <si>
    <t>Fan, Alternator Counter Clockwise</t>
  </si>
  <si>
    <t>$329.00</t>
  </si>
  <si>
    <t>Voltage Regulator</t>
  </si>
  <si>
    <t>$100.95</t>
  </si>
  <si>
    <t>$110.90</t>
  </si>
  <si>
    <t>Alternator, 50 AMP</t>
  </si>
  <si>
    <t>$420.50</t>
  </si>
  <si>
    <t>Alternator, 70 AMP</t>
  </si>
  <si>
    <t>Alternator</t>
  </si>
  <si>
    <t>Voltage Regulator &amp; Brushes</t>
  </si>
  <si>
    <t>$120.75</t>
  </si>
  <si>
    <t>Pulley, Alternator 3" O.D.</t>
  </si>
  <si>
    <t>R-05G-37-Bus-Kit</t>
  </si>
  <si>
    <t>Compressor Rebuild Kit, 37 CFM 05G Bus</t>
  </si>
  <si>
    <t>$2000.00</t>
  </si>
  <si>
    <t>R-05G-37-Trailer-Kit</t>
  </si>
  <si>
    <t>Compressor Rebuild Kit, 37 CFM 05G Trailer</t>
  </si>
  <si>
    <t>R-05G-37-Truck-Kit</t>
  </si>
  <si>
    <t>Compressor Rebuild Kit, 37 CFM 05G Truck (922/944)</t>
  </si>
  <si>
    <t>R-05G-41-Bus-Kit</t>
  </si>
  <si>
    <t>Compressor Rebuild Kit, 41 CFM 05G Bus</t>
  </si>
  <si>
    <t>R-05G-41-Trailer-Kit</t>
  </si>
  <si>
    <t>Compressor Rebuild Kit, 41 CFM 05G Trailer</t>
  </si>
  <si>
    <t>R-05K-2-BK</t>
  </si>
  <si>
    <t>Compressor Rebuild Kit, 05K 2 Cylinder Bus Type</t>
  </si>
  <si>
    <t>$1300.00</t>
  </si>
  <si>
    <t>R-05K-2-TK</t>
  </si>
  <si>
    <t>Compressor Rebuild Kit, 05K 2 Cylinder Trailer Type</t>
  </si>
  <si>
    <t>R-05K-4 Cyl Truck Kit</t>
  </si>
  <si>
    <t>05K 4 Cylinder Truck Kit "No Unloaders"</t>
  </si>
  <si>
    <t>$1700.00</t>
  </si>
  <si>
    <t>R-05K-4-BK</t>
  </si>
  <si>
    <t>Compressor Rebuild Kit, 05K 4 Cylinder Bus Type</t>
  </si>
  <si>
    <t>R-05K-4-TK</t>
  </si>
  <si>
    <t>Cap, Brush Assy, fits RCP motor only</t>
  </si>
  <si>
    <t>R-DD-19CA-061</t>
  </si>
  <si>
    <t>Cap, 1/4 access fitting</t>
  </si>
  <si>
    <t>$2.74</t>
  </si>
  <si>
    <t>Valve Guides, Exhaust</t>
  </si>
  <si>
    <t>$15.10</t>
  </si>
  <si>
    <t>Seal, Front Cranskshaft</t>
  </si>
  <si>
    <t>$44.50</t>
  </si>
  <si>
    <t>118.00</t>
  </si>
  <si>
    <t>41-4306</t>
  </si>
  <si>
    <t>See new p/n 10-41-6383</t>
  </si>
  <si>
    <t>41-4470</t>
  </si>
  <si>
    <t>Oil Level Switch (Threaded)</t>
  </si>
  <si>
    <t>41-5456b</t>
  </si>
  <si>
    <t>Alternator Bosch (120A/12V)</t>
  </si>
  <si>
    <t>41-5457b</t>
  </si>
  <si>
    <t>Alternator Bosch (65A/12V)</t>
  </si>
  <si>
    <t>41-5458b</t>
  </si>
  <si>
    <t>25-37265-00</t>
  </si>
  <si>
    <t xml:space="preserve">Valve seal V2203 </t>
  </si>
  <si>
    <t>$8.85</t>
  </si>
  <si>
    <t>Piston &amp; Ring Assy, .25mm Oversize</t>
  </si>
  <si>
    <t>Front Oil Seal   2.49   3.66   3.88   3.95</t>
  </si>
  <si>
    <t>33-1902</t>
  </si>
  <si>
    <t>Valve Stem Seal</t>
  </si>
  <si>
    <t>33-1903</t>
  </si>
  <si>
    <t>Gasket, Valve Cover</t>
  </si>
  <si>
    <t>33-1905</t>
  </si>
  <si>
    <t>Gasket, Intake Manifold</t>
  </si>
  <si>
    <t>33-1906</t>
  </si>
  <si>
    <t>37 CFM BUS with clutch hub</t>
  </si>
  <si>
    <t>41 CFM T-BIRD style flange</t>
  </si>
  <si>
    <t>Compressor</t>
  </si>
  <si>
    <t>S/S To R-18-00063-31RM</t>
  </si>
  <si>
    <t>$3200.00</t>
  </si>
  <si>
    <t>12-00307-00</t>
  </si>
  <si>
    <t>Ultra Maxima micro Keypad Display</t>
  </si>
  <si>
    <t>Gasket, Gear Case Cover</t>
  </si>
  <si>
    <t>33-792</t>
  </si>
  <si>
    <t>33-799</t>
  </si>
  <si>
    <t>Seal, Oil Pan</t>
  </si>
  <si>
    <t>33-982</t>
  </si>
  <si>
    <t>O-Ring, Sentry, SB-I, SUPER-II, SB-II, SB-III</t>
  </si>
  <si>
    <t>302-251</t>
  </si>
  <si>
    <t xml:space="preserve">Compressor seal  </t>
  </si>
  <si>
    <t>40-871</t>
  </si>
  <si>
    <t>Sensor Assy, 27 Grade  40-974</t>
  </si>
  <si>
    <t>40-872</t>
  </si>
  <si>
    <t>Sensor Assy, Ungraded  40-975</t>
  </si>
  <si>
    <t>41-1386</t>
  </si>
  <si>
    <t>see 10-41-4306</t>
  </si>
  <si>
    <t>41-1514</t>
  </si>
  <si>
    <t>Switch, Temp. Dfr. Term.</t>
  </si>
  <si>
    <t>41-1525</t>
  </si>
  <si>
    <t>Coil, 12VDC</t>
  </si>
  <si>
    <t>Thermostat ass  45-1565</t>
  </si>
  <si>
    <t>Oil Seal, Rear (before Eng.# EKO0251)</t>
  </si>
  <si>
    <t>33-2805</t>
  </si>
  <si>
    <t>Compressor Gasket, Wire Reinforced</t>
  </si>
  <si>
    <t>33-2831</t>
  </si>
  <si>
    <t>Head Gasket   2.49</t>
  </si>
  <si>
    <t>100.00</t>
  </si>
  <si>
    <t>33-2880</t>
  </si>
  <si>
    <t>$70.20</t>
  </si>
  <si>
    <t>Fuel Filter, Secondary EMI, Case of 12</t>
  </si>
  <si>
    <t>Oil Filter, Case of 12</t>
  </si>
  <si>
    <t>500.00</t>
  </si>
  <si>
    <t>Gasket, Exhaust Manifold</t>
  </si>
  <si>
    <t>33-1907</t>
  </si>
  <si>
    <t>Gasket, Exhaust Elbow</t>
  </si>
  <si>
    <t>33-1924</t>
  </si>
  <si>
    <t>Seal, Sentry, Super II</t>
  </si>
  <si>
    <t>11.00</t>
  </si>
  <si>
    <t>33-1952</t>
  </si>
  <si>
    <t>See new p/n 10-33-4088</t>
  </si>
  <si>
    <t>33-2019</t>
  </si>
  <si>
    <t>O-Ring, Seal Cylinder Head</t>
  </si>
  <si>
    <t>33-230</t>
  </si>
  <si>
    <t xml:space="preserve">O-Ring </t>
  </si>
  <si>
    <t>33-2019K</t>
  </si>
  <si>
    <t>O-Ring Kit, Cylinder Head (24 pcs)</t>
  </si>
  <si>
    <t>33-2120</t>
  </si>
  <si>
    <t>Oil seal cover R</t>
  </si>
  <si>
    <t>33-239</t>
  </si>
  <si>
    <t>O-Ring, Oil Galley</t>
  </si>
  <si>
    <t>2.00</t>
  </si>
  <si>
    <t>33-2513</t>
  </si>
  <si>
    <t>Compressor Gasket, Drive Brg Plate</t>
  </si>
  <si>
    <t>12.00</t>
  </si>
  <si>
    <t>33-2514</t>
  </si>
  <si>
    <t>Gasket, Oil Sump</t>
  </si>
  <si>
    <t>33-2515</t>
  </si>
  <si>
    <t>Compressor Gasket, Oil Sump</t>
  </si>
  <si>
    <t>33-2535</t>
  </si>
  <si>
    <t>Crankshaft Seal, Rear   C201</t>
  </si>
  <si>
    <t>33-2546</t>
  </si>
  <si>
    <t>Compressor Gasket, Manifold, Green</t>
  </si>
  <si>
    <t>33-2552</t>
  </si>
  <si>
    <t>Compressor Gasket, Cylinder Head, Green</t>
  </si>
  <si>
    <t>33-2634</t>
  </si>
  <si>
    <t>Oil Seal, Rear, New S.E. Engine   2.2di</t>
  </si>
  <si>
    <t>95.00</t>
  </si>
  <si>
    <t>33-2738</t>
  </si>
  <si>
    <t>Head Gasket  3.74</t>
  </si>
  <si>
    <t>33-2759</t>
  </si>
  <si>
    <t>Fuel Cap, 2" Brass</t>
  </si>
  <si>
    <t>$45.98</t>
  </si>
  <si>
    <t>Valve, Schrader 1/4" NPT</t>
  </si>
  <si>
    <t>$11.95</t>
  </si>
  <si>
    <t>$51.70</t>
  </si>
  <si>
    <t>Valve three way  14-00180-00</t>
  </si>
  <si>
    <t>$650.00</t>
  </si>
  <si>
    <t>Stud, Cylinder Head 3/8- 16 x 4-1/4" Ig</t>
  </si>
  <si>
    <t>$26.50</t>
  </si>
  <si>
    <t>Capscrew, 3/8"- 16 x 1-3/4" Lg Gr 8 Zinc Yellow</t>
  </si>
  <si>
    <t>Capscrew, 5/16"- 18 x 1-3/4" Lg Gr 8 Zinc Yellow</t>
  </si>
  <si>
    <t>Nut, Jam (Brass)</t>
  </si>
  <si>
    <t>O-Ring, Plug 7/16 x 20 St</t>
  </si>
  <si>
    <t>$2.75</t>
  </si>
  <si>
    <t>R-OTB0889</t>
  </si>
  <si>
    <t>Valve Schrader 7/16- 20 o-ring</t>
  </si>
  <si>
    <t>R-Pipe Plug 1/4-18</t>
  </si>
  <si>
    <t>50-60288-02</t>
  </si>
  <si>
    <t>50-60288-03</t>
  </si>
  <si>
    <t>50-60288-05</t>
  </si>
  <si>
    <t>50-60288-06</t>
  </si>
  <si>
    <t>50-60288-07</t>
  </si>
  <si>
    <t>50-60288-09</t>
  </si>
  <si>
    <t>50-60288-10</t>
  </si>
  <si>
    <t>50-60288-11</t>
  </si>
  <si>
    <t>50-60288-12</t>
  </si>
  <si>
    <t>50-60288-13</t>
  </si>
  <si>
    <t>50-60288-15</t>
  </si>
  <si>
    <t>50-60288-16</t>
  </si>
  <si>
    <t>50-60288-18</t>
  </si>
  <si>
    <t>50-60288-19</t>
  </si>
  <si>
    <t>50-60288-22</t>
  </si>
  <si>
    <t>50-60288-23</t>
  </si>
  <si>
    <t>50-60288-24</t>
  </si>
  <si>
    <t>50-60288-25</t>
  </si>
  <si>
    <t>50-60288-26</t>
  </si>
  <si>
    <t>50-60288-27</t>
  </si>
  <si>
    <t>50-60288-28</t>
  </si>
  <si>
    <t>See new p/n 10-78-1488</t>
  </si>
  <si>
    <t>78-1273</t>
  </si>
  <si>
    <t>See new p/n 10-78-1485</t>
  </si>
  <si>
    <t>78-1282</t>
  </si>
  <si>
    <t>Tensioner, SL's</t>
  </si>
  <si>
    <t>Yanmar 235 Engine Overhaul Kit</t>
  </si>
  <si>
    <t>1230.00</t>
  </si>
  <si>
    <t>X214 New Compressor (R12, R502, R403B)</t>
  </si>
  <si>
    <t>2640.00</t>
  </si>
  <si>
    <t>X214 New Compressor (R134A, R404A)</t>
  </si>
  <si>
    <t>2800.00</t>
  </si>
  <si>
    <t>Yanmar 249 Engine Overhaul Kit</t>
  </si>
  <si>
    <t>1400.00</t>
  </si>
  <si>
    <t>Compressor, TM-13, R134A</t>
  </si>
  <si>
    <t>Compressor, TM-15, R134A</t>
  </si>
  <si>
    <t>Compressor, TM-16, R134A</t>
  </si>
  <si>
    <t>Compressor, TM-16 (24 Volt)</t>
  </si>
  <si>
    <t>490.00</t>
  </si>
  <si>
    <t>Compressor, TM-16, 8 Groove Pulley</t>
  </si>
  <si>
    <t>Coupling with Bolt and Spacer, 2.2 D.I., Large Shaft</t>
  </si>
  <si>
    <t>77-2613</t>
  </si>
  <si>
    <t>1405.00</t>
  </si>
  <si>
    <t>78-1283</t>
  </si>
  <si>
    <t>Pulley Assy. (Grooved)</t>
  </si>
  <si>
    <t>Piston 88.50 MM, 0.50 (Rings, Pin, Clips)  D201</t>
  </si>
  <si>
    <t>Piston 88.75 MM, 0.75 (Rings, Pin, Clips)  D201</t>
  </si>
  <si>
    <t>Piston 89.00 MM, 1.00 (Rings, Pin, Clips)  D201</t>
  </si>
  <si>
    <t>Intake Valve  366</t>
  </si>
  <si>
    <t>Exhaust Valve  366</t>
  </si>
  <si>
    <t>Piston Assy., 0.25 (Rings Included) 11-8754  374</t>
  </si>
  <si>
    <t>Piston Assy., 0.50 (Rings Incl)  374</t>
  </si>
  <si>
    <t>Piston Assembly, (Rings included)  235</t>
  </si>
  <si>
    <t>Piston Assy, 0.25 (Rings Included)  395</t>
  </si>
  <si>
    <t>Piston Assy., 0.50 (Rings Incl)  395</t>
  </si>
  <si>
    <t>Valve, Exhaust  482</t>
  </si>
  <si>
    <t>Main Bearing, Std  482</t>
  </si>
  <si>
    <t>Connecting Rod Bearing, Std.  482</t>
  </si>
  <si>
    <t>NWD, SNWD, 50 Series, BELT-ALTERNATOR</t>
  </si>
  <si>
    <t>78-368</t>
  </si>
  <si>
    <t>NWD, SNWD, 50 Series, Sentry, BELT- SET 2 EACH</t>
  </si>
  <si>
    <t>61.00</t>
  </si>
  <si>
    <t>78-428</t>
  </si>
  <si>
    <t>XNWD, BELT-FAN</t>
  </si>
  <si>
    <t>109.00</t>
  </si>
  <si>
    <t>78-429</t>
  </si>
  <si>
    <t>78-432</t>
  </si>
  <si>
    <t>MD-I, MD-I SSVI, BELT-ENGINE TO COMPRESSOR</t>
  </si>
  <si>
    <t>106.00</t>
  </si>
  <si>
    <t>78-434</t>
  </si>
  <si>
    <t>KD-I, RD-I, SB-II, BELT-ALTERNATOR</t>
  </si>
  <si>
    <t>78-436</t>
  </si>
  <si>
    <t>MD-I, MD-I SSVI, BELT-ENGINE</t>
  </si>
  <si>
    <t>78-467</t>
  </si>
  <si>
    <t>SNWD, BELT-ALTERNATOR</t>
  </si>
  <si>
    <t>78-470</t>
  </si>
  <si>
    <t>910.00</t>
  </si>
  <si>
    <t>14-00263-03</t>
  </si>
  <si>
    <t>Valve ESMV Vector</t>
  </si>
  <si>
    <t>14-00247-01</t>
  </si>
  <si>
    <t>Expans valve EXV Vector</t>
  </si>
  <si>
    <t>$800.00</t>
  </si>
  <si>
    <t>$1000.00</t>
  </si>
  <si>
    <t>Gasket head D950</t>
  </si>
  <si>
    <t>29-70003-00</t>
  </si>
  <si>
    <t xml:space="preserve">Gasket head Z482 </t>
  </si>
  <si>
    <t>Injector, 3.69 / 4.91  Kubota D1105 / V1505</t>
  </si>
  <si>
    <t>Glow Plug Kubota D1105 V1505 Z482 8mm</t>
  </si>
  <si>
    <t>Water Pump, 4.91 V1505</t>
  </si>
  <si>
    <t>Gasket Set 3.44 TV Engine D722</t>
  </si>
  <si>
    <t>Water Pump, 3.44  D722</t>
  </si>
  <si>
    <t>Gasket Set 2.29 TV Engine Z482</t>
  </si>
  <si>
    <t>Water Pump, 2.29 Z482</t>
  </si>
  <si>
    <t>Head gasket 4.134 V2203</t>
  </si>
  <si>
    <t>Water Pump 4.134 V2203</t>
  </si>
  <si>
    <t>Gasket Set 4.91 Engine V1505</t>
  </si>
  <si>
    <t>Piston &amp; Ring Assy, Std  25-39495-00 V1505/D1105</t>
  </si>
  <si>
    <t>Piston &amp; Ring Assy, 050mm oversize V1505/D1105</t>
  </si>
  <si>
    <t>14-00190-02</t>
  </si>
  <si>
    <t xml:space="preserve">Valve injection </t>
  </si>
  <si>
    <t>25-37396-01</t>
  </si>
  <si>
    <t>MD-II, KD-II, BELT-ENGINE TO COMPRESSOR (30 &amp; 50)</t>
  </si>
  <si>
    <t>78-978</t>
  </si>
  <si>
    <t>SMX (30&amp;50), SL - Idler to Fanshaft Belt</t>
  </si>
  <si>
    <t>78-983</t>
  </si>
  <si>
    <t>78-1487</t>
  </si>
  <si>
    <t>SMX &amp; SL(30&amp;50), BELT-ENGINE TO JACKSHAFT  78-1271</t>
  </si>
  <si>
    <t>78-1488</t>
  </si>
  <si>
    <t>SMX (30&amp;50), SL, BELT-IDLER TO FANSHAFT  78-1272</t>
  </si>
  <si>
    <t>78-1489</t>
  </si>
  <si>
    <t xml:space="preserve"> SL  Spectrum  78-1274</t>
  </si>
  <si>
    <t>78-1624</t>
  </si>
  <si>
    <t>Belt engine to motor SLX (200&amp;300)</t>
  </si>
  <si>
    <t>78-1626</t>
  </si>
  <si>
    <t>SLX100/SLX200/SLX400/SLX spectrum eng to motor</t>
  </si>
  <si>
    <t>78-1744</t>
  </si>
  <si>
    <t>SLX BELT BLOWERS 78-1507</t>
  </si>
  <si>
    <t>78-214</t>
  </si>
  <si>
    <t>SNWD, BELT-FAN</t>
  </si>
  <si>
    <t>78-241</t>
  </si>
  <si>
    <t>78-270</t>
  </si>
  <si>
    <t>NWD, SNWD, 50 Series, BELT-FAN</t>
  </si>
  <si>
    <t>78-278</t>
  </si>
  <si>
    <t>NWD, BELT-FAN</t>
  </si>
  <si>
    <t>SB-1, BELT-FAN (X426 COMPRESSOR)</t>
  </si>
  <si>
    <t>128.00</t>
  </si>
  <si>
    <t>78-471</t>
  </si>
  <si>
    <t>SB-I, Sentry, Super II,SB-II, SB-II MAX, BELT-ALTERNATOR &amp; WATER PUMP</t>
  </si>
  <si>
    <t>78-494</t>
  </si>
  <si>
    <t>RD-I, TD-I, BELT- FAN DRIVE</t>
  </si>
  <si>
    <t>78-503</t>
  </si>
  <si>
    <t>MD-I, MD-I SSVI, BELT-WATER PUMP 3 PULLEY</t>
  </si>
  <si>
    <t>78-513</t>
  </si>
  <si>
    <t>MD-I, MD-I SSVI, BELT-WATER PUMP 2 PULLEY</t>
  </si>
  <si>
    <t>78-1353</t>
  </si>
  <si>
    <t>TS, XDS SR MOTOR TO COMPRESSOR (TS600)</t>
  </si>
  <si>
    <t>78-1360</t>
  </si>
  <si>
    <t>SB 100, 200, 400 MULTI TEMP ALTERNATOR - BELT</t>
  </si>
  <si>
    <t>78-1366</t>
  </si>
  <si>
    <t>78-1367</t>
  </si>
  <si>
    <t>BELT, ENGINE (MD-300)</t>
  </si>
  <si>
    <t>78-1485</t>
  </si>
  <si>
    <t>SMX (30&amp;50), SL, BELT-CLUTCH  78-1273</t>
  </si>
  <si>
    <t>78-1486</t>
  </si>
  <si>
    <t>SMX (30&amp;50), SL, BELT-MOTOR TO JACKSHAFT  78-1266</t>
  </si>
  <si>
    <t>see 10-66-6968</t>
  </si>
  <si>
    <t>66-4729</t>
  </si>
  <si>
    <t>66-4765</t>
  </si>
  <si>
    <t>See new p/n 10-61-3467</t>
  </si>
  <si>
    <t>66-4839</t>
  </si>
  <si>
    <t>Compound Gauge</t>
  </si>
  <si>
    <t>66-4884</t>
  </si>
  <si>
    <t>Stainless Steel Suction Hose, Nut 31in, 120deg</t>
  </si>
  <si>
    <t>66-4900</t>
  </si>
  <si>
    <t>Solid Core Dehydrator</t>
  </si>
  <si>
    <t>66-4917</t>
  </si>
  <si>
    <t>66-4961</t>
  </si>
  <si>
    <t>Teflon Hose, 18in</t>
  </si>
  <si>
    <t>24.75</t>
  </si>
  <si>
    <t>66-5150</t>
  </si>
  <si>
    <t>Teflon Hose, 12in</t>
  </si>
  <si>
    <t>66-5175</t>
  </si>
  <si>
    <t>Teflon Hose, 40in</t>
  </si>
  <si>
    <t>66-527</t>
  </si>
  <si>
    <t>66-5318</t>
  </si>
  <si>
    <t>Suction Service Valve</t>
  </si>
  <si>
    <t>66-5342</t>
  </si>
  <si>
    <t>Stainless Steel Suction Hose, Nut 28in</t>
  </si>
  <si>
    <t>66-5717</t>
  </si>
  <si>
    <t>Stainless Steel Suction Hose, Pipe Ends 29in  Spectrum</t>
  </si>
  <si>
    <t>66-5721</t>
  </si>
  <si>
    <t>66-5750</t>
  </si>
  <si>
    <t>see 10-66-9200        61-600</t>
  </si>
  <si>
    <t>66-5784</t>
  </si>
  <si>
    <t>Vibrasorber, SB-III, SR, SB-III MAX, Super SB-II MAX</t>
  </si>
  <si>
    <t>66-5788</t>
  </si>
  <si>
    <t>see 10-66-9700    61-800</t>
  </si>
  <si>
    <t>66-5908</t>
  </si>
  <si>
    <t>Valve Pilot Solenoid   SMX SB SL V</t>
  </si>
  <si>
    <t>66-5964</t>
  </si>
  <si>
    <t>66-6024</t>
  </si>
  <si>
    <t>66-6764</t>
  </si>
  <si>
    <t>EXPANSION VALVE, SB-III</t>
  </si>
  <si>
    <t>580.00</t>
  </si>
  <si>
    <t>66-6968</t>
  </si>
  <si>
    <t>Vibrasorber (66-4636)</t>
  </si>
  <si>
    <t>66-7465</t>
  </si>
  <si>
    <t>25-15131-00</t>
  </si>
  <si>
    <t>Rod bushing 491/369</t>
  </si>
  <si>
    <t>50-60289-08</t>
  </si>
  <si>
    <t>78-1736</t>
  </si>
  <si>
    <t>78-1492</t>
  </si>
  <si>
    <t>Belt water pump T-series TS MD 370 eng</t>
  </si>
  <si>
    <t>Belt water pump T-series TS RD  376 eng</t>
  </si>
  <si>
    <t>33-1732</t>
  </si>
  <si>
    <t xml:space="preserve">Valve stem seal  2.44  2.49  3.66  3.74 </t>
  </si>
  <si>
    <t>60-300</t>
  </si>
  <si>
    <t>Kit, 3 Way Valve</t>
  </si>
  <si>
    <t>61-600</t>
  </si>
  <si>
    <t>Dehydrator, 41 cu in</t>
  </si>
  <si>
    <t>61-800</t>
  </si>
  <si>
    <t>Dehydrator</t>
  </si>
  <si>
    <t>61-974</t>
  </si>
  <si>
    <t>TXV SL valve s2</t>
  </si>
  <si>
    <t>66-0203</t>
  </si>
  <si>
    <t>Stainless Steel Suction Hose, Flange 32in</t>
  </si>
  <si>
    <t>66-1224</t>
  </si>
  <si>
    <t>77-2303</t>
  </si>
  <si>
    <t xml:space="preserve">Pulley housing  SB  SMX  SL </t>
  </si>
  <si>
    <t>Nozzle, Injector  2.49/3.66/3.74/3.88/3.95</t>
  </si>
  <si>
    <t>50-60196-10</t>
  </si>
  <si>
    <t>Pulley  Clutch Maxima  50-60060-00</t>
  </si>
  <si>
    <t>Clutch, Truck Unit R70/R75 Supra722/744/750/750SW/750Mt</t>
  </si>
  <si>
    <t>Alternator, 65 Amp  Ultra, Optima, Phoenix-Ultra</t>
  </si>
  <si>
    <t>66-1155</t>
  </si>
  <si>
    <t xml:space="preserve">Thermostat ass 45-1186 RD-1 MD-1 KD-1 SNWD SSlV </t>
  </si>
  <si>
    <t>45-1417</t>
  </si>
  <si>
    <t>Compressor York EF ER 210  Supra 422</t>
  </si>
  <si>
    <t>05G-Press-Tool</t>
  </si>
  <si>
    <t>05G-Sleeve</t>
  </si>
  <si>
    <t>05G-Thin-Sleeve</t>
  </si>
  <si>
    <t>05G-Valve-Renew KIT</t>
  </si>
  <si>
    <t>05K4 Valve Renew Kit</t>
  </si>
  <si>
    <t>07-00274-00</t>
  </si>
  <si>
    <t>07-00274-00a</t>
  </si>
  <si>
    <t>07-00317-00</t>
  </si>
  <si>
    <t>07-00317-00a</t>
  </si>
  <si>
    <t>14-01032-00</t>
  </si>
  <si>
    <t>14-01042-07</t>
  </si>
  <si>
    <t>14-01092-06</t>
  </si>
  <si>
    <t>17-10218-00</t>
  </si>
  <si>
    <t>17-10218-02</t>
  </si>
  <si>
    <t>17-10224-05</t>
  </si>
  <si>
    <t>17-10308-00</t>
  </si>
  <si>
    <t>17-10811-05</t>
  </si>
  <si>
    <t>17-10812-00</t>
  </si>
  <si>
    <t>50-60289-03</t>
  </si>
  <si>
    <t>50-60289-04</t>
  </si>
  <si>
    <t>13-355</t>
  </si>
  <si>
    <t>Piston ring set 486V</t>
  </si>
  <si>
    <t>25-37236-01</t>
  </si>
  <si>
    <t xml:space="preserve">Gasket exhaust manifold 4134 4114 </t>
  </si>
  <si>
    <t>25-37236-00</t>
  </si>
  <si>
    <t xml:space="preserve">Gasket exhaust  4134 4114 </t>
  </si>
  <si>
    <t>$27.00</t>
  </si>
  <si>
    <t>25-37307-00</t>
  </si>
  <si>
    <t xml:space="preserve">Gasket  valve cover 4134 4114 </t>
  </si>
  <si>
    <t>Alternator Bosch (37A/12V)</t>
  </si>
  <si>
    <t>41-593</t>
  </si>
  <si>
    <t>Coil, Clutch, 12 VOLT</t>
  </si>
  <si>
    <t>41-594</t>
  </si>
  <si>
    <t>Coil, Clutch, 24 VOLT</t>
  </si>
  <si>
    <t>12-00334-00</t>
  </si>
  <si>
    <t>12-00334-01</t>
  </si>
  <si>
    <t>12-00352-00</t>
  </si>
  <si>
    <t>17-40413-00</t>
  </si>
  <si>
    <t>Crankshaft , 06DR241</t>
  </si>
  <si>
    <t>$655.00</t>
  </si>
  <si>
    <t>$79.00</t>
  </si>
  <si>
    <t>$122.00</t>
  </si>
  <si>
    <t xml:space="preserve">Bearing main STD 4.134TV V2203 </t>
  </si>
  <si>
    <t>25-37384-04</t>
  </si>
  <si>
    <t>Bearing V1902 V1702 std</t>
  </si>
  <si>
    <t>$297.68</t>
  </si>
  <si>
    <t>$140.50</t>
  </si>
  <si>
    <t>Starter CT2-29 Kubota Z482</t>
  </si>
  <si>
    <t>12x757</t>
  </si>
  <si>
    <t>12x832</t>
  </si>
  <si>
    <t>12x907</t>
  </si>
  <si>
    <t>12x950</t>
  </si>
  <si>
    <t>12x1157</t>
  </si>
  <si>
    <t>12x1357</t>
  </si>
  <si>
    <t>12x1400</t>
  </si>
  <si>
    <t>12x1800</t>
  </si>
  <si>
    <t>$20.00</t>
  </si>
  <si>
    <t>13x615</t>
  </si>
  <si>
    <t>15x1250</t>
  </si>
  <si>
    <t>15x1320</t>
  </si>
  <si>
    <t>15x1340</t>
  </si>
  <si>
    <t>15x1400</t>
  </si>
  <si>
    <t>$24.00</t>
  </si>
  <si>
    <t>17x1075</t>
  </si>
  <si>
    <t>17x1120</t>
  </si>
  <si>
    <t>17x2700</t>
  </si>
  <si>
    <t>РЕМНИ DAYCO</t>
  </si>
  <si>
    <t>13x670</t>
  </si>
  <si>
    <t>A26  Ремень Dayco</t>
  </si>
  <si>
    <t>13x1980</t>
  </si>
  <si>
    <t>A78 Ремень Dayco</t>
  </si>
  <si>
    <t>16x1090</t>
  </si>
  <si>
    <t>B40 Ремень Dayco</t>
  </si>
  <si>
    <t>16x1120</t>
  </si>
  <si>
    <t>B41 Ремень Dayco</t>
  </si>
  <si>
    <t>16x1170</t>
  </si>
  <si>
    <t>B43 Ремень Dayco</t>
  </si>
  <si>
    <t>$29.00</t>
  </si>
  <si>
    <t>16x1265</t>
  </si>
  <si>
    <t>B47 Ремень Dayco</t>
  </si>
  <si>
    <t>$30.00</t>
  </si>
  <si>
    <t>16x1295</t>
  </si>
  <si>
    <t>B48 Ремень Dayco</t>
  </si>
  <si>
    <t>16x1445</t>
  </si>
  <si>
    <t>B54 Ремень Dayco</t>
  </si>
  <si>
    <t>$33.00</t>
  </si>
  <si>
    <t>16x1750</t>
  </si>
  <si>
    <t>B66 Ремень Dayco</t>
  </si>
  <si>
    <t>$36.00</t>
  </si>
  <si>
    <t>16x1825</t>
  </si>
  <si>
    <t>B69 Ремень Dayco</t>
  </si>
  <si>
    <t>16x2290</t>
  </si>
  <si>
    <t>B87 Ремень Dayco</t>
  </si>
  <si>
    <t>17x1543</t>
  </si>
  <si>
    <t>BX58 Ремень Dayco</t>
  </si>
  <si>
    <t>$41.00</t>
  </si>
  <si>
    <t>17x1800</t>
  </si>
  <si>
    <t>BX68 Ремень Dayco</t>
  </si>
  <si>
    <t>$44.00</t>
  </si>
  <si>
    <t>17x2204</t>
  </si>
  <si>
    <t>BX84 Ремень Dayco</t>
  </si>
  <si>
    <t>17x2740</t>
  </si>
  <si>
    <t>BK105 Ремень Dayco</t>
  </si>
  <si>
    <t>17x4921</t>
  </si>
  <si>
    <t>BX191 Ремень Dayco</t>
  </si>
  <si>
    <t>Head Gasket  235</t>
  </si>
  <si>
    <t>Head Gasket  С201</t>
  </si>
  <si>
    <t>Cylinder Head Gasket  486</t>
  </si>
  <si>
    <t>Gasket, Cylinder Head   2.2di D201</t>
  </si>
  <si>
    <t>Stainless Steel Suction Hose, Pipe Ends 28in  SB2/SB3</t>
  </si>
  <si>
    <t>17-10825-00</t>
  </si>
  <si>
    <t>17-21003-00</t>
  </si>
  <si>
    <t>17-21040-00</t>
  </si>
  <si>
    <t>17-21056-00</t>
  </si>
  <si>
    <t>17-40002-01</t>
  </si>
  <si>
    <t>17-40005-05</t>
  </si>
  <si>
    <t>17-40006-00</t>
  </si>
  <si>
    <t>17-40016-01</t>
  </si>
  <si>
    <t>17-40018-05</t>
  </si>
  <si>
    <t>17-40020-00</t>
  </si>
  <si>
    <t>17-40021-00</t>
  </si>
  <si>
    <t>17-40029-05</t>
  </si>
  <si>
    <t>17-40033-05</t>
  </si>
  <si>
    <t>17-40034-05</t>
  </si>
  <si>
    <t>17-40037-05</t>
  </si>
  <si>
    <t>17-40042-00</t>
  </si>
  <si>
    <t>17-40053-00</t>
  </si>
  <si>
    <t>17-40055-00</t>
  </si>
  <si>
    <t>17-40056-02</t>
  </si>
  <si>
    <t>17-40057-00</t>
  </si>
  <si>
    <t>17-40075-05</t>
  </si>
  <si>
    <t>17-40077-05</t>
  </si>
  <si>
    <t>17-40078-05</t>
  </si>
  <si>
    <t>17-40082-00</t>
  </si>
  <si>
    <t>17-40083-00</t>
  </si>
  <si>
    <t>17-40086-00</t>
  </si>
  <si>
    <t>17-40104-05</t>
  </si>
  <si>
    <t>17-40104-07</t>
  </si>
  <si>
    <t>17-40108-00</t>
  </si>
  <si>
    <t>17-40111-00</t>
  </si>
  <si>
    <t>17-40204-00</t>
  </si>
  <si>
    <t>17-40316-00</t>
  </si>
  <si>
    <t>17-40319-05</t>
  </si>
  <si>
    <t>17-40324-00</t>
  </si>
  <si>
    <t>17-40410-00</t>
  </si>
  <si>
    <t>17-40412-00</t>
  </si>
  <si>
    <t>17-40417-00</t>
  </si>
  <si>
    <t>17-44001-06</t>
  </si>
  <si>
    <t>17-44002-00</t>
  </si>
  <si>
    <t>17-44004-05</t>
  </si>
  <si>
    <t>17-44004-06</t>
  </si>
  <si>
    <t>17-44005-00</t>
  </si>
  <si>
    <t>17-44007-05</t>
  </si>
  <si>
    <t>17-44007-06</t>
  </si>
  <si>
    <t>$174.00</t>
  </si>
  <si>
    <t>Fuel Pump, Diesel (10 PSI)</t>
  </si>
  <si>
    <t>41-7063</t>
  </si>
  <si>
    <t>41-7068</t>
  </si>
  <si>
    <t>Sensor, Coolant Temp           41-0740</t>
  </si>
  <si>
    <t>41-7370</t>
  </si>
  <si>
    <t>Glow Plug, 2.2 D.I.  44-6601</t>
  </si>
  <si>
    <t>41-7959</t>
  </si>
  <si>
    <t>Suction Hose, Pipe Ends 27in SMX  SL</t>
  </si>
  <si>
    <t>Filter, Spin-On  SB2/SB3</t>
  </si>
  <si>
    <t>$140.00</t>
  </si>
  <si>
    <t xml:space="preserve">Temperature Control Board   </t>
  </si>
  <si>
    <t>$220.00</t>
  </si>
  <si>
    <t>Belt w/pump</t>
  </si>
  <si>
    <t>Cutout Assembly, High Pressure (R502)</t>
  </si>
  <si>
    <t>50-60197-13</t>
  </si>
  <si>
    <t>50-60198-01</t>
  </si>
  <si>
    <t>50-60198-06</t>
  </si>
  <si>
    <t>50-60198-14</t>
  </si>
  <si>
    <t>50-60198-39</t>
  </si>
  <si>
    <t>50-60198-41</t>
  </si>
  <si>
    <t>50-60198-44</t>
  </si>
  <si>
    <t>50-60198-48</t>
  </si>
  <si>
    <t>50-60198-49</t>
  </si>
  <si>
    <t>50-60198-53</t>
  </si>
  <si>
    <t>50-60198-15</t>
  </si>
  <si>
    <t>Belt 850 alt  16000229D</t>
  </si>
  <si>
    <t>Thrust Bearing (2 Halves)</t>
  </si>
  <si>
    <t>Bushing, (Connecting Rod)</t>
  </si>
  <si>
    <t>Connecting Rod Brg., Std. (Set of 4)</t>
  </si>
  <si>
    <t>68.00</t>
  </si>
  <si>
    <t>Connecting Rod Brg., 0.25 MM (Set of 4)</t>
  </si>
  <si>
    <t>Connecting Rod Brg., 0.50 MM (Set of 4)</t>
  </si>
  <si>
    <t>Connecting Rod Brg., 0.75 MM (Set of 4)</t>
  </si>
  <si>
    <t>Piston, Flat Top 41 CFM</t>
  </si>
  <si>
    <t>Piston, Flat Top 41 CFM .020 oversized</t>
  </si>
  <si>
    <t>Gasket, Head Center</t>
  </si>
  <si>
    <t>Gasket, Head Side for No Unloaders</t>
  </si>
  <si>
    <t>Gasket, Side Head SCOU Unloaders</t>
  </si>
  <si>
    <t>Gasket, Head Side for HGBP Unloaders</t>
  </si>
  <si>
    <t>Carbon Ring, 05G</t>
  </si>
  <si>
    <t>$35.50</t>
  </si>
  <si>
    <t>Oil Pump, Gear Type</t>
  </si>
  <si>
    <t>$240.50</t>
  </si>
  <si>
    <t>O-Ring, Oil Pump Cover Plate</t>
  </si>
  <si>
    <t>$260.00</t>
  </si>
  <si>
    <t>S/S To R-17-44770-00</t>
  </si>
  <si>
    <t>$0.00</t>
  </si>
  <si>
    <t>Valve Backer, Discharge</t>
  </si>
  <si>
    <t>78-1352</t>
  </si>
  <si>
    <t>78-1345</t>
  </si>
  <si>
    <t>UTS belt Motor to Compressor</t>
  </si>
  <si>
    <t>Cylinder Head, Center W/ 2 1/4" ports</t>
  </si>
  <si>
    <t>$200.00</t>
  </si>
  <si>
    <t>Capscrew 3/8"-16 x 3" Long</t>
  </si>
  <si>
    <t>Screen, Oil Pick-Up</t>
  </si>
  <si>
    <t>$30.75</t>
  </si>
  <si>
    <t>Oil Tube</t>
  </si>
  <si>
    <t>$30.50</t>
  </si>
  <si>
    <t>Gasket, Motor End Cover</t>
  </si>
  <si>
    <t>$9.50</t>
  </si>
  <si>
    <t>Gasket, Oil Pan Cover Plate</t>
  </si>
  <si>
    <t>$8.75</t>
  </si>
  <si>
    <t>Capscrew 3/8"-16 x 2" Long</t>
  </si>
  <si>
    <t>Main Bearing, Std.</t>
  </si>
  <si>
    <t>Gasket, Suction 4 bolt 2-1/2"</t>
  </si>
  <si>
    <t>50-50050-01</t>
  </si>
  <si>
    <t>Clutch rebuild kit  76-00393-01</t>
  </si>
  <si>
    <t>$500.00</t>
  </si>
  <si>
    <t>CLUTCH REBUILD KIT  50-50050-01</t>
  </si>
  <si>
    <t>*Capscrew 1/2"-13 x 1-1/2" Long</t>
  </si>
  <si>
    <t>$1.55</t>
  </si>
  <si>
    <t>25-39122-00</t>
  </si>
  <si>
    <t>25-38122-01</t>
  </si>
  <si>
    <t>Bearing , Rod (+0.2mm) 4.134 V2203</t>
  </si>
  <si>
    <t>25-38126-01</t>
  </si>
  <si>
    <t>$468.00</t>
  </si>
  <si>
    <t>$62.00</t>
  </si>
  <si>
    <t>Cylinder Sleeve (Thin Wall)</t>
  </si>
  <si>
    <t>Valve Renew Kit for 05G</t>
  </si>
  <si>
    <t>$107.25</t>
  </si>
  <si>
    <t>05K2 Valve Renew Kit</t>
  </si>
  <si>
    <t>$51.00</t>
  </si>
  <si>
    <t>R-05K4 Valve Renew Kit</t>
  </si>
  <si>
    <t>$83.50</t>
  </si>
  <si>
    <t xml:space="preserve">Belt  50-00179-01 </t>
  </si>
  <si>
    <t>Belt  50-60198-11</t>
  </si>
  <si>
    <t xml:space="preserve"> SV3 SV4 Valve Assembly</t>
  </si>
  <si>
    <t>$360.00</t>
  </si>
  <si>
    <t>Belt, Matched Set 50-60289-04</t>
  </si>
  <si>
    <t>82.00</t>
  </si>
  <si>
    <t>73.00</t>
  </si>
  <si>
    <t>11--8788</t>
  </si>
  <si>
    <t>$155.70</t>
  </si>
  <si>
    <t>$180.60</t>
  </si>
  <si>
    <t>$168.00</t>
  </si>
  <si>
    <t>25-38115-11</t>
  </si>
  <si>
    <t>Piston assembly  STD 4.114  V1902</t>
  </si>
  <si>
    <t>25-39111-01</t>
  </si>
  <si>
    <t>Piston assembly  STD 4.134DI  V2203</t>
  </si>
  <si>
    <t>$250.00</t>
  </si>
  <si>
    <t>25-39110-01</t>
  </si>
  <si>
    <t>Piston assembly STD 4.134TV V2203</t>
  </si>
  <si>
    <t>25-39110-03</t>
  </si>
  <si>
    <t>Piston assembly (+0.5mm) 4.134TV V2203</t>
  </si>
  <si>
    <t>25-39121-00</t>
  </si>
  <si>
    <t>SB-II (30&amp;50) BELT- FAN</t>
  </si>
  <si>
    <t>78-784</t>
  </si>
  <si>
    <t>Front Crankshaft seal 4.134  4.114</t>
  </si>
  <si>
    <t>1000.00</t>
  </si>
  <si>
    <t>Gasket head 4.91 V1505</t>
  </si>
  <si>
    <t>14-00236-00</t>
  </si>
  <si>
    <t>Valve solenoid 5/8"</t>
  </si>
  <si>
    <t>29-70135-00</t>
  </si>
  <si>
    <t>Gasket head D1105 CT3.69</t>
  </si>
  <si>
    <t>Voltage Regulator, 14.0 44-7322</t>
  </si>
  <si>
    <t>78-486</t>
  </si>
  <si>
    <t>Belt hydraulic motor - compressor KDI/KHII</t>
  </si>
  <si>
    <t>78-498</t>
  </si>
  <si>
    <t>Belt fan KDI/KDI-SSIV</t>
  </si>
  <si>
    <t>78-654</t>
  </si>
  <si>
    <t>Belt fan Sentry</t>
  </si>
  <si>
    <t>78-518</t>
  </si>
  <si>
    <t>Belt compressor LRT</t>
  </si>
  <si>
    <t>78-379</t>
  </si>
  <si>
    <t>78-506</t>
  </si>
  <si>
    <t>Belt Fanshaft/Alternator LR</t>
  </si>
  <si>
    <t>78-194</t>
  </si>
  <si>
    <t>Belt-alternator SENTRY30S/1500</t>
  </si>
  <si>
    <t>78-509</t>
  </si>
  <si>
    <t>25-39403-00</t>
  </si>
  <si>
    <t xml:space="preserve">Thrustwasher kit STD V2203 Vector </t>
  </si>
  <si>
    <t>25-39120-00</t>
  </si>
  <si>
    <t>78-626</t>
  </si>
  <si>
    <t>LND (30&amp;50), BELT-FAN &amp; ALTERNATOR</t>
  </si>
  <si>
    <t>78-628</t>
  </si>
  <si>
    <t>LND (30&amp;50), BELT-CLUTCH ET OF 2</t>
  </si>
  <si>
    <t>81.00</t>
  </si>
  <si>
    <t>78-629</t>
  </si>
  <si>
    <t>SB-III, BELT-ENGINE TO IDLER</t>
  </si>
  <si>
    <t>78-666</t>
  </si>
  <si>
    <t>Sentry, BELT-FAN (X430 COMPRESSOR)</t>
  </si>
  <si>
    <t>78-667</t>
  </si>
  <si>
    <t>SB-II, SB-II MAX, BELT-(2.2 D.I. &amp; 2.2 S.E. ENGINES)</t>
  </si>
  <si>
    <t>47.00</t>
  </si>
  <si>
    <t>$305.00</t>
  </si>
  <si>
    <t>Starter, 2-29  29-70050-00</t>
  </si>
  <si>
    <t>76-50125-00</t>
  </si>
  <si>
    <t>Keypad  Vector</t>
  </si>
  <si>
    <t>17-44053-02</t>
  </si>
  <si>
    <t>17-44062-00</t>
  </si>
  <si>
    <t>17-44063-00</t>
  </si>
  <si>
    <t>$200.50</t>
  </si>
  <si>
    <t>TD-II, RD-II (30 &amp; 50), BELT-EVAPORATOR FAN</t>
  </si>
  <si>
    <t>78-767</t>
  </si>
  <si>
    <t>TD-II, RD-II (30 &amp; 50), BELT-WATER PUMP</t>
  </si>
  <si>
    <t>78-773</t>
  </si>
  <si>
    <t>25-39378-00</t>
  </si>
  <si>
    <t xml:space="preserve">Bearing Main std  V2203 Vector </t>
  </si>
  <si>
    <t>25-39379-00</t>
  </si>
  <si>
    <t xml:space="preserve">Bearing Main 0.2mm V2203 Vector </t>
  </si>
  <si>
    <t>Belt Supra 550</t>
  </si>
  <si>
    <t>50-00178-22</t>
  </si>
  <si>
    <t>$105.40</t>
  </si>
  <si>
    <t>$620.00</t>
  </si>
  <si>
    <t>41-2705</t>
  </si>
  <si>
    <t>Alternator 90A/12V  RD MT, RD TLE , TS Spectrum</t>
  </si>
  <si>
    <t>350.00</t>
  </si>
  <si>
    <t>Belt 50-00179-53 16000195D</t>
  </si>
  <si>
    <t>$38.75</t>
  </si>
  <si>
    <t>78-668</t>
  </si>
  <si>
    <t>SB-III, SMX, SL, LND, BELT-WATER PUMP</t>
  </si>
  <si>
    <t>78-671</t>
  </si>
  <si>
    <t>MD-II, LND, BELT-ALTERNATOR TO COMPRESSOR</t>
  </si>
  <si>
    <t>78-679</t>
  </si>
  <si>
    <t>MD-II, KD-II, BELT-WATER PUMP (30 &amp; 50)</t>
  </si>
  <si>
    <t xml:space="preserve"> </t>
  </si>
  <si>
    <t>Тел +380509678534</t>
  </si>
  <si>
    <t xml:space="preserve">                                    УКРАИНА  ЧЕРНОВЦЫ   +380509678534 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</si>
</sst>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"/>
      <family val="2"/>
    </font>
    <font>
      <b/>
      <sz val="10"/>
      <name val="Times New Roman"/>
      <family val="1"/>
    </font>
    <font>
      <b/>
      <sz val="8"/>
      <color indexed="12"/>
      <name val="Arial"/>
      <family val="2"/>
    </font>
    <font>
      <sz val="10"/>
      <name val="Arial Black"/>
      <family val="2"/>
    </font>
    <font>
      <sz val="10"/>
      <name val="Times New Roman"/>
      <family val="1"/>
    </font>
    <font>
      <sz val="10"/>
      <name val="Agency FB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63"/>
      <name val="Arial"/>
      <family val="2"/>
    </font>
    <font>
      <b/>
      <sz val="10"/>
      <color indexed="63"/>
      <name val="Trebuchet MS"/>
      <family val="2"/>
    </font>
    <font>
      <b/>
      <sz val="10"/>
      <color indexed="63"/>
      <name val="Sylfaen"/>
      <family val="1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i/>
      <sz val="12"/>
      <name val="Arial Black"/>
      <family val="2"/>
    </font>
    <font>
      <b/>
      <i/>
      <sz val="12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3" fillId="0" borderId="0" xfId="0" applyFont="1" applyAlignment="1">
      <alignment/>
    </xf>
    <xf numFmtId="1" fontId="18" fillId="0" borderId="0" xfId="42" applyNumberFormat="1" applyAlignment="1" applyProtection="1">
      <alignment/>
      <protection/>
    </xf>
    <xf numFmtId="0" fontId="24" fillId="0" borderId="0" xfId="42" applyFont="1" applyAlignment="1" applyProtection="1">
      <alignment/>
      <protection/>
    </xf>
    <xf numFmtId="0" fontId="1" fillId="0" borderId="0" xfId="42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28" fillId="0" borderId="0" xfId="42" applyFont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olod.com.u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26.7109375" style="1" customWidth="1"/>
    <col min="2" max="2" width="58.00390625" style="0" customWidth="1"/>
    <col min="3" max="3" width="14.140625" style="0" customWidth="1"/>
    <col min="4" max="6" width="11.57421875" style="0" customWidth="1"/>
    <col min="7" max="7" width="13.57421875" style="0" customWidth="1"/>
    <col min="8" max="8" width="13.421875" style="0" customWidth="1"/>
  </cols>
  <sheetData>
    <row r="1" spans="1:3" ht="12.75">
      <c r="A1" s="2" t="s">
        <v>3219</v>
      </c>
      <c r="B1" s="3" t="s">
        <v>3218</v>
      </c>
      <c r="C1" s="3"/>
    </row>
    <row r="2" spans="1:3" ht="12.75">
      <c r="A2" s="31" t="s">
        <v>3217</v>
      </c>
      <c r="B2" s="4"/>
      <c r="C2" s="3"/>
    </row>
    <row r="3" spans="1:3" ht="12.75">
      <c r="A3" s="2"/>
      <c r="B3" s="3"/>
      <c r="C3" s="3"/>
    </row>
    <row r="4" spans="1:3" ht="12.75">
      <c r="A4" s="2"/>
      <c r="B4" s="3" t="s">
        <v>1886</v>
      </c>
      <c r="C4" s="3"/>
    </row>
    <row r="5" spans="1:3" ht="12.75">
      <c r="A5" s="2"/>
      <c r="B5" s="3" t="s">
        <v>1887</v>
      </c>
      <c r="C5" s="3"/>
    </row>
    <row r="6" spans="1:3" ht="12.75">
      <c r="A6" s="2"/>
      <c r="B6" s="3"/>
      <c r="C6" s="3"/>
    </row>
    <row r="7" spans="1:3" ht="19.5">
      <c r="A7" s="2"/>
      <c r="B7" s="25" t="s">
        <v>1888</v>
      </c>
      <c r="C7" s="3"/>
    </row>
    <row r="8" spans="1:4" ht="15">
      <c r="A8" s="2" t="s">
        <v>1889</v>
      </c>
      <c r="B8" s="3" t="s">
        <v>1890</v>
      </c>
      <c r="C8" s="3" t="s">
        <v>1891</v>
      </c>
      <c r="D8" s="5"/>
    </row>
    <row r="9" spans="1:4" ht="12.75">
      <c r="A9" s="6" t="str">
        <f>"101-256R"</f>
        <v>101-256R</v>
      </c>
      <c r="B9" s="7" t="s">
        <v>1892</v>
      </c>
      <c r="C9" s="7" t="s">
        <v>1893</v>
      </c>
      <c r="D9" s="8"/>
    </row>
    <row r="10" spans="1:3" ht="12.75">
      <c r="A10" s="6" t="str">
        <f>"101-281R"</f>
        <v>101-281R</v>
      </c>
      <c r="B10" s="7" t="s">
        <v>1894</v>
      </c>
      <c r="C10" s="7" t="s">
        <v>1893</v>
      </c>
    </row>
    <row r="11" spans="1:3" ht="12.75">
      <c r="A11" s="6" t="str">
        <f>"10-2.2DI"</f>
        <v>10-2.2DI</v>
      </c>
      <c r="B11" s="7" t="s">
        <v>1922</v>
      </c>
      <c r="C11" s="7" t="s">
        <v>444</v>
      </c>
    </row>
    <row r="12" spans="1:3" ht="12.75">
      <c r="A12" s="6" t="str">
        <f>"10-235"</f>
        <v>10-235</v>
      </c>
      <c r="B12" s="7" t="s">
        <v>2695</v>
      </c>
      <c r="C12" s="7" t="s">
        <v>2696</v>
      </c>
    </row>
    <row r="13" spans="1:3" ht="12.75">
      <c r="A13" s="6" t="str">
        <f>"102-476"</f>
        <v>102-476</v>
      </c>
      <c r="B13" s="7" t="s">
        <v>2697</v>
      </c>
      <c r="C13" s="7" t="s">
        <v>2698</v>
      </c>
    </row>
    <row r="14" spans="1:3" ht="12.75">
      <c r="A14" s="6" t="str">
        <f>"102-477"</f>
        <v>102-477</v>
      </c>
      <c r="B14" s="7" t="s">
        <v>2699</v>
      </c>
      <c r="C14" s="7" t="s">
        <v>2700</v>
      </c>
    </row>
    <row r="15" spans="1:3" ht="12.75">
      <c r="A15" s="6" t="str">
        <f>"10-249"</f>
        <v>10-249</v>
      </c>
      <c r="B15" s="7" t="s">
        <v>2701</v>
      </c>
      <c r="C15" s="7" t="s">
        <v>2702</v>
      </c>
    </row>
    <row r="16" spans="1:3" ht="12.75">
      <c r="A16" s="6" t="str">
        <f>"102-647"</f>
        <v>102-647</v>
      </c>
      <c r="B16" s="7" t="s">
        <v>1817</v>
      </c>
      <c r="C16" s="7" t="s">
        <v>1818</v>
      </c>
    </row>
    <row r="17" spans="1:3" ht="12.75">
      <c r="A17" s="6" t="str">
        <f>"102-650"</f>
        <v>102-650</v>
      </c>
      <c r="B17" s="7" t="s">
        <v>1819</v>
      </c>
      <c r="C17" s="7" t="s">
        <v>1820</v>
      </c>
    </row>
    <row r="18" spans="1:3" ht="12.75">
      <c r="A18" s="6" t="str">
        <f>"10-271"</f>
        <v>10-271</v>
      </c>
      <c r="B18" s="7" t="s">
        <v>1821</v>
      </c>
      <c r="C18" s="7" t="s">
        <v>1822</v>
      </c>
    </row>
    <row r="19" spans="1:3" ht="12.75">
      <c r="A19" s="6" t="s">
        <v>1823</v>
      </c>
      <c r="B19" s="9" t="s">
        <v>1824</v>
      </c>
      <c r="C19" s="7" t="s">
        <v>1825</v>
      </c>
    </row>
    <row r="20" spans="1:3" ht="12.75">
      <c r="A20" s="6" t="str">
        <f>"102-821"</f>
        <v>102-821</v>
      </c>
      <c r="B20" s="7" t="s">
        <v>1826</v>
      </c>
      <c r="C20" s="7" t="s">
        <v>1827</v>
      </c>
    </row>
    <row r="21" spans="1:3" ht="12.75">
      <c r="A21" s="6" t="s">
        <v>1963</v>
      </c>
      <c r="B21" s="42" t="s">
        <v>1964</v>
      </c>
      <c r="C21" s="7" t="s">
        <v>930</v>
      </c>
    </row>
    <row r="22" spans="1:3" ht="12.75">
      <c r="A22" s="6" t="str">
        <f>"10-305"</f>
        <v>10-305</v>
      </c>
      <c r="B22" s="7" t="s">
        <v>1828</v>
      </c>
      <c r="C22" s="7">
        <v>0</v>
      </c>
    </row>
    <row r="23" spans="1:3" ht="12.75">
      <c r="A23" s="6" t="str">
        <f>"10-353"</f>
        <v>10-353</v>
      </c>
      <c r="B23" s="7" t="s">
        <v>1829</v>
      </c>
      <c r="C23" s="7" t="s">
        <v>1830</v>
      </c>
    </row>
    <row r="24" spans="1:3" ht="12.75">
      <c r="A24" s="6" t="str">
        <f>"10-366"</f>
        <v>10-366</v>
      </c>
      <c r="B24" s="7" t="s">
        <v>1831</v>
      </c>
      <c r="C24" s="7" t="s">
        <v>1822</v>
      </c>
    </row>
    <row r="25" spans="1:3" ht="12.75">
      <c r="A25" s="6" t="str">
        <f>"10-372"</f>
        <v>10-372</v>
      </c>
      <c r="B25" s="7" t="s">
        <v>1832</v>
      </c>
      <c r="C25" s="7" t="s">
        <v>1833</v>
      </c>
    </row>
    <row r="26" spans="1:3" ht="12.75">
      <c r="A26" s="6" t="str">
        <f>"10-374"</f>
        <v>10-374</v>
      </c>
      <c r="B26" s="7" t="s">
        <v>1835</v>
      </c>
      <c r="C26" s="7" t="s">
        <v>1836</v>
      </c>
    </row>
    <row r="27" spans="1:3" ht="12.75">
      <c r="A27" s="6" t="str">
        <f>"10-388"</f>
        <v>10-388</v>
      </c>
      <c r="B27" s="7" t="s">
        <v>1837</v>
      </c>
      <c r="C27" s="7" t="s">
        <v>1830</v>
      </c>
    </row>
    <row r="28" spans="1:3" ht="12.75">
      <c r="A28" s="6" t="str">
        <f>"10-395"</f>
        <v>10-395</v>
      </c>
      <c r="B28" s="7" t="s">
        <v>1838</v>
      </c>
      <c r="C28" s="7" t="s">
        <v>1839</v>
      </c>
    </row>
    <row r="29" spans="1:3" ht="12.75">
      <c r="A29" s="6" t="str">
        <f>"10-486"</f>
        <v>10-486</v>
      </c>
      <c r="B29" s="7" t="s">
        <v>1840</v>
      </c>
      <c r="C29" s="7" t="s">
        <v>1841</v>
      </c>
    </row>
    <row r="30" spans="1:3" ht="12.75">
      <c r="A30" s="6" t="str">
        <f>"107-234"</f>
        <v>107-234</v>
      </c>
      <c r="B30" s="7" t="s">
        <v>1842</v>
      </c>
      <c r="C30" s="7">
        <v>0</v>
      </c>
    </row>
    <row r="31" spans="1:3" ht="12.75">
      <c r="A31" s="6" t="str">
        <f>"107-241"</f>
        <v>107-241</v>
      </c>
      <c r="B31" s="7" t="s">
        <v>109</v>
      </c>
      <c r="C31" s="7" t="s">
        <v>1505</v>
      </c>
    </row>
    <row r="32" spans="1:3" ht="12.75">
      <c r="A32" s="6" t="str">
        <f>"107-242"</f>
        <v>107-242</v>
      </c>
      <c r="B32" s="7" t="s">
        <v>111</v>
      </c>
      <c r="C32" s="7" t="s">
        <v>110</v>
      </c>
    </row>
    <row r="33" spans="1:3" ht="12.75">
      <c r="A33" s="6" t="str">
        <f>"107-261"</f>
        <v>107-261</v>
      </c>
      <c r="B33" s="7" t="s">
        <v>112</v>
      </c>
      <c r="C33" s="7" t="s">
        <v>110</v>
      </c>
    </row>
    <row r="34" spans="1:3" ht="12.75">
      <c r="A34" s="6" t="str">
        <f>"107-262"</f>
        <v>107-262</v>
      </c>
      <c r="B34" s="7" t="s">
        <v>113</v>
      </c>
      <c r="C34" s="7" t="s">
        <v>110</v>
      </c>
    </row>
    <row r="35" spans="1:3" ht="12.75">
      <c r="A35" s="6" t="str">
        <f>"107-272"</f>
        <v>107-272</v>
      </c>
      <c r="B35" s="7" t="s">
        <v>114</v>
      </c>
      <c r="C35" s="7">
        <v>0</v>
      </c>
    </row>
    <row r="36" spans="1:3" ht="12.75">
      <c r="A36" s="6" t="str">
        <f>"107-274"</f>
        <v>107-274</v>
      </c>
      <c r="B36" s="7" t="s">
        <v>1485</v>
      </c>
      <c r="C36" s="7" t="s">
        <v>1486</v>
      </c>
    </row>
    <row r="37" spans="1:3" ht="12.75">
      <c r="A37" s="6" t="str">
        <f>"107-276"</f>
        <v>107-276</v>
      </c>
      <c r="B37" s="7" t="s">
        <v>1487</v>
      </c>
      <c r="C37" s="7" t="s">
        <v>1486</v>
      </c>
    </row>
    <row r="38" spans="1:3" ht="12.75">
      <c r="A38" s="6" t="str">
        <f>"107-291"</f>
        <v>107-291</v>
      </c>
      <c r="B38" s="7" t="s">
        <v>1488</v>
      </c>
      <c r="C38" s="7" t="s">
        <v>1489</v>
      </c>
    </row>
    <row r="39" spans="1:3" ht="12.75">
      <c r="A39" s="6" t="str">
        <f>"107-299"</f>
        <v>107-299</v>
      </c>
      <c r="B39" s="7" t="s">
        <v>1490</v>
      </c>
      <c r="C39" s="7" t="s">
        <v>1486</v>
      </c>
    </row>
    <row r="40" spans="1:3" ht="12.75">
      <c r="A40" s="6" t="str">
        <f>"107-341"</f>
        <v>107-341</v>
      </c>
      <c r="B40" s="7" t="s">
        <v>1491</v>
      </c>
      <c r="C40" s="7" t="s">
        <v>1486</v>
      </c>
    </row>
    <row r="41" spans="1:3" ht="12.75">
      <c r="A41" s="6" t="str">
        <f>"107-342"</f>
        <v>107-342</v>
      </c>
      <c r="B41" s="7" t="s">
        <v>1492</v>
      </c>
      <c r="C41" s="7" t="s">
        <v>1486</v>
      </c>
    </row>
    <row r="42" spans="1:3" ht="12.75">
      <c r="A42" s="6" t="str">
        <f>"107-343"</f>
        <v>107-343</v>
      </c>
      <c r="B42" s="7" t="s">
        <v>1493</v>
      </c>
      <c r="C42" s="7" t="s">
        <v>1486</v>
      </c>
    </row>
    <row r="43" spans="1:3" ht="12.75">
      <c r="A43" s="6" t="str">
        <f>"107-349"</f>
        <v>107-349</v>
      </c>
      <c r="B43" s="7" t="s">
        <v>1494</v>
      </c>
      <c r="C43" s="7" t="s">
        <v>2745</v>
      </c>
    </row>
    <row r="44" spans="1:3" ht="12.75">
      <c r="A44" s="6" t="str">
        <f>"11-3214"</f>
        <v>11-3214</v>
      </c>
      <c r="B44" s="7" t="s">
        <v>1495</v>
      </c>
      <c r="C44" s="10" t="s">
        <v>1496</v>
      </c>
    </row>
    <row r="45" spans="1:3" ht="12.75">
      <c r="A45" s="6" t="str">
        <f>"11-3356"</f>
        <v>11-3356</v>
      </c>
      <c r="B45" s="7" t="s">
        <v>1497</v>
      </c>
      <c r="C45" s="7" t="s">
        <v>1498</v>
      </c>
    </row>
    <row r="46" spans="1:3" ht="12.75">
      <c r="A46" s="6" t="str">
        <f>"11-3365"</f>
        <v>11-3365</v>
      </c>
      <c r="B46" s="7" t="s">
        <v>1499</v>
      </c>
      <c r="C46" s="10" t="s">
        <v>1500</v>
      </c>
    </row>
    <row r="47" spans="1:3" ht="12.75">
      <c r="A47" s="6" t="str">
        <f>"11-4576"</f>
        <v>11-4576</v>
      </c>
      <c r="B47" s="7" t="s">
        <v>1501</v>
      </c>
      <c r="C47" s="7" t="s">
        <v>1502</v>
      </c>
    </row>
    <row r="48" spans="1:3" ht="12.75">
      <c r="A48" s="6" t="s">
        <v>1503</v>
      </c>
      <c r="B48" s="7" t="s">
        <v>1504</v>
      </c>
      <c r="C48" s="7" t="s">
        <v>1505</v>
      </c>
    </row>
    <row r="49" spans="1:3" ht="12.75">
      <c r="A49" s="6" t="str">
        <f>"11-4785"</f>
        <v>11-4785</v>
      </c>
      <c r="B49" s="7" t="s">
        <v>1506</v>
      </c>
      <c r="C49" s="7" t="s">
        <v>1507</v>
      </c>
    </row>
    <row r="50" spans="1:3" ht="12.75">
      <c r="A50" s="6" t="str">
        <f>"11-4786"</f>
        <v>11-4786</v>
      </c>
      <c r="B50" s="7" t="s">
        <v>1508</v>
      </c>
      <c r="C50" s="7" t="s">
        <v>1507</v>
      </c>
    </row>
    <row r="51" spans="1:3" ht="12.75">
      <c r="A51" s="6" t="str">
        <f>"11-4787"</f>
        <v>11-4787</v>
      </c>
      <c r="B51" s="7" t="s">
        <v>1509</v>
      </c>
      <c r="C51" s="7" t="s">
        <v>1507</v>
      </c>
    </row>
    <row r="52" spans="1:3" ht="12.75">
      <c r="A52" s="6" t="str">
        <f>"11-4800"</f>
        <v>11-4800</v>
      </c>
      <c r="B52" s="7" t="s">
        <v>2046</v>
      </c>
      <c r="C52" s="7" t="s">
        <v>1505</v>
      </c>
    </row>
    <row r="53" spans="1:3" ht="12.75">
      <c r="A53" s="6" t="str">
        <f>"11-4848"</f>
        <v>11-4848</v>
      </c>
      <c r="B53" s="7" t="s">
        <v>426</v>
      </c>
      <c r="C53" s="7" t="s">
        <v>2047</v>
      </c>
    </row>
    <row r="54" spans="1:3" ht="12.75">
      <c r="A54" s="6" t="str">
        <f>"11-4849"</f>
        <v>11-4849</v>
      </c>
      <c r="B54" s="7" t="s">
        <v>427</v>
      </c>
      <c r="C54" s="7" t="s">
        <v>2047</v>
      </c>
    </row>
    <row r="55" spans="1:3" ht="12.75">
      <c r="A55" s="6" t="str">
        <f>"11-4850"</f>
        <v>11-4850</v>
      </c>
      <c r="B55" s="7" t="s">
        <v>428</v>
      </c>
      <c r="C55" s="7" t="s">
        <v>2047</v>
      </c>
    </row>
    <row r="56" spans="1:3" ht="12.75">
      <c r="A56" s="6" t="str">
        <f>"11-4851"</f>
        <v>11-4851</v>
      </c>
      <c r="B56" s="7" t="s">
        <v>429</v>
      </c>
      <c r="C56" s="7" t="s">
        <v>2047</v>
      </c>
    </row>
    <row r="57" spans="1:3" ht="12.75">
      <c r="A57" s="6" t="str">
        <f>"11-5002"</f>
        <v>11-5002</v>
      </c>
      <c r="B57" s="7" t="s">
        <v>2048</v>
      </c>
      <c r="C57" s="7" t="s">
        <v>2049</v>
      </c>
    </row>
    <row r="58" spans="1:3" ht="12.75">
      <c r="A58" s="6" t="str">
        <f>"11-5010"</f>
        <v>11-5010</v>
      </c>
      <c r="B58" s="7" t="s">
        <v>2051</v>
      </c>
      <c r="C58" s="7" t="s">
        <v>2052</v>
      </c>
    </row>
    <row r="59" spans="1:3" ht="12.75">
      <c r="A59" s="6" t="str">
        <f>"11-5011"</f>
        <v>11-5011</v>
      </c>
      <c r="B59" s="7" t="s">
        <v>2053</v>
      </c>
      <c r="C59" s="10" t="s">
        <v>2054</v>
      </c>
    </row>
    <row r="60" spans="1:3" ht="12.75">
      <c r="A60" s="6" t="str">
        <f>"11-5012"</f>
        <v>11-5012</v>
      </c>
      <c r="B60" s="7" t="s">
        <v>2055</v>
      </c>
      <c r="C60" s="10" t="s">
        <v>2056</v>
      </c>
    </row>
    <row r="61" spans="1:3" ht="12.75">
      <c r="A61" s="6" t="str">
        <f>"11-5016"</f>
        <v>11-5016</v>
      </c>
      <c r="B61" s="7" t="s">
        <v>2057</v>
      </c>
      <c r="C61" s="10" t="s">
        <v>2056</v>
      </c>
    </row>
    <row r="62" spans="1:3" ht="12.75">
      <c r="A62" s="6" t="str">
        <f>"11-5017"</f>
        <v>11-5017</v>
      </c>
      <c r="B62" s="7" t="s">
        <v>2058</v>
      </c>
      <c r="C62" s="10" t="s">
        <v>2056</v>
      </c>
    </row>
    <row r="63" spans="1:3" ht="12.75">
      <c r="A63" s="6" t="str">
        <f>"11-5040"</f>
        <v>11-5040</v>
      </c>
      <c r="B63" s="7" t="s">
        <v>2059</v>
      </c>
      <c r="C63" s="7" t="s">
        <v>2060</v>
      </c>
    </row>
    <row r="64" spans="1:3" ht="12.75">
      <c r="A64" s="6" t="str">
        <f>"11-5043"</f>
        <v>11-5043</v>
      </c>
      <c r="B64" s="7" t="s">
        <v>2061</v>
      </c>
      <c r="C64" s="10" t="s">
        <v>2062</v>
      </c>
    </row>
    <row r="65" spans="1:3" ht="12.75">
      <c r="A65" s="6" t="str">
        <f>"11-5050"</f>
        <v>11-5050</v>
      </c>
      <c r="B65" s="7" t="s">
        <v>2063</v>
      </c>
      <c r="C65" s="7" t="s">
        <v>2064</v>
      </c>
    </row>
    <row r="66" spans="1:3" ht="12.75">
      <c r="A66" s="6" t="str">
        <f>"11-5052"</f>
        <v>11-5052</v>
      </c>
      <c r="B66" s="7" t="s">
        <v>2065</v>
      </c>
      <c r="C66" s="7" t="s">
        <v>2066</v>
      </c>
    </row>
    <row r="67" spans="1:3" ht="12.75">
      <c r="A67" s="6" t="str">
        <f>"11-5100"</f>
        <v>11-5100</v>
      </c>
      <c r="B67" s="7" t="s">
        <v>2067</v>
      </c>
      <c r="C67" s="7" t="s">
        <v>2049</v>
      </c>
    </row>
    <row r="68" spans="1:3" ht="12.75">
      <c r="A68" s="6" t="str">
        <f>"11-5101"</f>
        <v>11-5101</v>
      </c>
      <c r="B68" s="7" t="s">
        <v>2068</v>
      </c>
      <c r="C68" s="10" t="s">
        <v>2069</v>
      </c>
    </row>
    <row r="69" spans="1:3" ht="12.75">
      <c r="A69" s="6" t="str">
        <f>"11-5106"</f>
        <v>11-5106</v>
      </c>
      <c r="B69" s="7" t="s">
        <v>2070</v>
      </c>
      <c r="C69" s="10" t="s">
        <v>2071</v>
      </c>
    </row>
    <row r="70" spans="1:3" ht="12.75">
      <c r="A70" s="6" t="str">
        <f>"11-5182"</f>
        <v>11-5182</v>
      </c>
      <c r="B70" s="7" t="s">
        <v>3105</v>
      </c>
      <c r="C70" s="7" t="s">
        <v>1452</v>
      </c>
    </row>
    <row r="71" spans="1:3" ht="12.75">
      <c r="A71" s="6" t="str">
        <f>"11-5195"</f>
        <v>11-5195</v>
      </c>
      <c r="B71" s="7" t="s">
        <v>1453</v>
      </c>
      <c r="C71" s="10" t="s">
        <v>1454</v>
      </c>
    </row>
    <row r="72" spans="1:3" ht="12.75">
      <c r="A72" s="6" t="str">
        <f>"11-5200"</f>
        <v>11-5200</v>
      </c>
      <c r="B72" s="7" t="s">
        <v>2063</v>
      </c>
      <c r="C72" s="7" t="s">
        <v>1455</v>
      </c>
    </row>
    <row r="73" spans="1:3" ht="12.75">
      <c r="A73" s="6" t="str">
        <f>"11-5245"</f>
        <v>11-5245</v>
      </c>
      <c r="B73" s="7" t="s">
        <v>1456</v>
      </c>
      <c r="C73" s="7" t="s">
        <v>1457</v>
      </c>
    </row>
    <row r="74" spans="1:3" ht="12.75">
      <c r="A74" s="6" t="str">
        <f>"11-5246"</f>
        <v>11-5246</v>
      </c>
      <c r="B74" s="7" t="s">
        <v>53</v>
      </c>
      <c r="C74" s="7" t="s">
        <v>1457</v>
      </c>
    </row>
    <row r="75" spans="1:3" ht="12.75">
      <c r="A75" s="6" t="str">
        <f>"11-5248"</f>
        <v>11-5248</v>
      </c>
      <c r="B75" s="7" t="s">
        <v>2721</v>
      </c>
      <c r="C75" s="7" t="s">
        <v>54</v>
      </c>
    </row>
    <row r="76" spans="1:3" ht="12.75">
      <c r="A76" s="6" t="str">
        <f>"11-5338"</f>
        <v>11-5338</v>
      </c>
      <c r="B76" s="7" t="s">
        <v>55</v>
      </c>
      <c r="C76" s="7" t="s">
        <v>56</v>
      </c>
    </row>
    <row r="77" spans="1:3" ht="12.75">
      <c r="A77" s="6" t="str">
        <f>"11-5367"</f>
        <v>11-5367</v>
      </c>
      <c r="B77" s="7" t="s">
        <v>57</v>
      </c>
      <c r="C77" s="7" t="s">
        <v>54</v>
      </c>
    </row>
    <row r="78" spans="1:3" ht="12.75">
      <c r="A78" s="6" t="str">
        <f>"11-5406"</f>
        <v>11-5406</v>
      </c>
      <c r="B78" s="7" t="s">
        <v>1495</v>
      </c>
      <c r="C78" s="10" t="s">
        <v>2054</v>
      </c>
    </row>
    <row r="79" spans="1:3" ht="12.75">
      <c r="A79" s="6" t="str">
        <f>"11-5459"</f>
        <v>11-5459</v>
      </c>
      <c r="B79" s="7" t="s">
        <v>58</v>
      </c>
      <c r="C79" s="10" t="s">
        <v>59</v>
      </c>
    </row>
    <row r="80" spans="1:3" ht="12.75">
      <c r="A80" s="6" t="str">
        <f>"11-5475"</f>
        <v>11-5475</v>
      </c>
      <c r="B80" s="7" t="s">
        <v>60</v>
      </c>
      <c r="C80" s="7" t="s">
        <v>61</v>
      </c>
    </row>
    <row r="81" spans="1:3" ht="12.75">
      <c r="A81" s="6" t="str">
        <f>"11-5488"</f>
        <v>11-5488</v>
      </c>
      <c r="B81" s="7" t="s">
        <v>62</v>
      </c>
      <c r="C81" s="7" t="s">
        <v>63</v>
      </c>
    </row>
    <row r="82" spans="1:3" ht="12.75">
      <c r="A82" s="6" t="str">
        <f>"11-5502"</f>
        <v>11-5502</v>
      </c>
      <c r="B82" s="7" t="s">
        <v>2051</v>
      </c>
      <c r="C82" s="7" t="s">
        <v>64</v>
      </c>
    </row>
    <row r="83" spans="1:3" ht="12.75">
      <c r="A83" s="6" t="str">
        <f>"11-5503"</f>
        <v>11-5503</v>
      </c>
      <c r="B83" s="7" t="s">
        <v>60</v>
      </c>
      <c r="C83" s="7" t="s">
        <v>64</v>
      </c>
    </row>
    <row r="84" spans="1:3" ht="12.75">
      <c r="A84" s="6" t="str">
        <f>"11-5657"</f>
        <v>11-5657</v>
      </c>
      <c r="B84" s="7" t="s">
        <v>65</v>
      </c>
      <c r="C84" s="10" t="s">
        <v>66</v>
      </c>
    </row>
    <row r="85" spans="1:3" ht="12.75">
      <c r="A85" s="6" t="str">
        <f>"11-5686"</f>
        <v>11-5686</v>
      </c>
      <c r="B85" s="7" t="s">
        <v>430</v>
      </c>
      <c r="C85" s="7" t="s">
        <v>2047</v>
      </c>
    </row>
    <row r="86" spans="1:3" ht="12.75">
      <c r="A86" s="6" t="str">
        <f>"11-5744"</f>
        <v>11-5744</v>
      </c>
      <c r="B86" s="7" t="s">
        <v>67</v>
      </c>
      <c r="C86" s="7" t="s">
        <v>68</v>
      </c>
    </row>
    <row r="87" spans="1:3" ht="12.75">
      <c r="A87" s="6" t="str">
        <f>"11-5745"</f>
        <v>11-5745</v>
      </c>
      <c r="B87" s="7" t="s">
        <v>69</v>
      </c>
      <c r="C87" s="7" t="s">
        <v>68</v>
      </c>
    </row>
    <row r="88" spans="1:3" ht="12.75">
      <c r="A88" s="6" t="str">
        <f>"11-5746"</f>
        <v>11-5746</v>
      </c>
      <c r="B88" s="7" t="s">
        <v>2094</v>
      </c>
      <c r="C88" s="7" t="s">
        <v>68</v>
      </c>
    </row>
    <row r="89" spans="1:3" ht="12.75">
      <c r="A89" s="6" t="str">
        <f>"11-5747"</f>
        <v>11-5747</v>
      </c>
      <c r="B89" s="7" t="s">
        <v>2095</v>
      </c>
      <c r="C89" s="7" t="s">
        <v>68</v>
      </c>
    </row>
    <row r="90" spans="1:3" ht="12.75">
      <c r="A90" s="6" t="str">
        <f>"11-5779"</f>
        <v>11-5779</v>
      </c>
      <c r="B90" s="7" t="s">
        <v>2096</v>
      </c>
      <c r="C90" s="10" t="s">
        <v>2056</v>
      </c>
    </row>
    <row r="91" spans="1:3" ht="12.75">
      <c r="A91" s="6" t="str">
        <f>"11-5785"</f>
        <v>11-5785</v>
      </c>
      <c r="B91" s="7" t="s">
        <v>445</v>
      </c>
      <c r="C91" s="10" t="s">
        <v>59</v>
      </c>
    </row>
    <row r="92" spans="1:3" ht="12.75">
      <c r="A92" s="6" t="str">
        <f>"11-5806"</f>
        <v>11-5806</v>
      </c>
      <c r="B92" s="7" t="s">
        <v>431</v>
      </c>
      <c r="C92" s="7" t="s">
        <v>517</v>
      </c>
    </row>
    <row r="93" spans="1:3" ht="12.75">
      <c r="A93" s="6" t="str">
        <f>"11-5807"</f>
        <v>11-5807</v>
      </c>
      <c r="B93" s="7" t="s">
        <v>432</v>
      </c>
      <c r="C93" s="7" t="s">
        <v>517</v>
      </c>
    </row>
    <row r="94" spans="1:3" ht="12.75">
      <c r="A94" s="6" t="str">
        <f>"11-5808"</f>
        <v>11-5808</v>
      </c>
      <c r="B94" s="7" t="s">
        <v>433</v>
      </c>
      <c r="C94" s="7" t="s">
        <v>517</v>
      </c>
    </row>
    <row r="95" spans="1:3" ht="12.75">
      <c r="A95" s="6" t="str">
        <f>"11-5809"</f>
        <v>11-5809</v>
      </c>
      <c r="B95" s="7" t="s">
        <v>434</v>
      </c>
      <c r="C95" s="7" t="s">
        <v>517</v>
      </c>
    </row>
    <row r="96" spans="1:3" ht="12.75">
      <c r="A96" s="6" t="str">
        <f>"11-5811"</f>
        <v>11-5811</v>
      </c>
      <c r="B96" s="7" t="s">
        <v>3068</v>
      </c>
      <c r="C96" s="10" t="s">
        <v>1496</v>
      </c>
    </row>
    <row r="97" spans="1:3" ht="12.75">
      <c r="A97" s="6" t="str">
        <f>"11-5825"</f>
        <v>11-5825</v>
      </c>
      <c r="B97" s="7" t="s">
        <v>3069</v>
      </c>
      <c r="C97" s="10" t="s">
        <v>2056</v>
      </c>
    </row>
    <row r="98" spans="1:3" ht="12.75">
      <c r="A98" s="6" t="str">
        <f>"11-5826"</f>
        <v>11-5826</v>
      </c>
      <c r="B98" s="7" t="s">
        <v>3070</v>
      </c>
      <c r="C98" s="7" t="s">
        <v>2071</v>
      </c>
    </row>
    <row r="99" spans="1:3" ht="12.75">
      <c r="A99" s="6" t="str">
        <f>"11-5827"</f>
        <v>11-5827</v>
      </c>
      <c r="B99" s="7" t="s">
        <v>3072</v>
      </c>
      <c r="C99" s="7" t="s">
        <v>2071</v>
      </c>
    </row>
    <row r="100" spans="1:3" ht="12.75">
      <c r="A100" s="6" t="str">
        <f>"11-5828"</f>
        <v>11-5828</v>
      </c>
      <c r="B100" s="7" t="s">
        <v>3073</v>
      </c>
      <c r="C100" s="7" t="s">
        <v>2071</v>
      </c>
    </row>
    <row r="101" spans="1:3" ht="12.75">
      <c r="A101" s="6" t="str">
        <f>"11-5829"</f>
        <v>11-5829</v>
      </c>
      <c r="B101" s="7" t="s">
        <v>3074</v>
      </c>
      <c r="C101" s="7" t="s">
        <v>2071</v>
      </c>
    </row>
    <row r="102" spans="1:3" ht="12.75">
      <c r="A102" s="6" t="str">
        <f>"11-5833"</f>
        <v>11-5833</v>
      </c>
      <c r="B102" s="7" t="s">
        <v>475</v>
      </c>
      <c r="C102" s="7" t="s">
        <v>476</v>
      </c>
    </row>
    <row r="103" spans="1:3" ht="12.75">
      <c r="A103" s="6" t="str">
        <f>"11-5836"</f>
        <v>11-5836</v>
      </c>
      <c r="B103" s="7" t="s">
        <v>477</v>
      </c>
      <c r="C103" s="7" t="s">
        <v>478</v>
      </c>
    </row>
    <row r="104" spans="1:3" ht="12.75">
      <c r="A104" s="6" t="str">
        <f>"11-5838"</f>
        <v>11-5838</v>
      </c>
      <c r="B104" s="7" t="s">
        <v>479</v>
      </c>
      <c r="C104" s="7" t="s">
        <v>1457</v>
      </c>
    </row>
    <row r="105" spans="1:3" ht="12.75">
      <c r="A105" s="6" t="str">
        <f>"11-5840"</f>
        <v>11-5840</v>
      </c>
      <c r="B105" s="7" t="s">
        <v>480</v>
      </c>
      <c r="C105" s="7" t="s">
        <v>61</v>
      </c>
    </row>
    <row r="106" spans="1:3" ht="12.75">
      <c r="A106" s="6" t="str">
        <f>"11-5850"</f>
        <v>11-5850</v>
      </c>
      <c r="B106" s="7" t="s">
        <v>481</v>
      </c>
      <c r="C106" s="10" t="s">
        <v>482</v>
      </c>
    </row>
    <row r="107" spans="1:3" ht="12.75">
      <c r="A107" s="6" t="str">
        <f>"11-5851"</f>
        <v>11-5851</v>
      </c>
      <c r="B107" s="7" t="s">
        <v>483</v>
      </c>
      <c r="C107" s="10" t="s">
        <v>452</v>
      </c>
    </row>
    <row r="108" spans="1:3" ht="12.75">
      <c r="A108" s="6" t="str">
        <f>"11-5852"</f>
        <v>11-5852</v>
      </c>
      <c r="B108" s="7" t="s">
        <v>485</v>
      </c>
      <c r="C108" s="10" t="s">
        <v>486</v>
      </c>
    </row>
    <row r="109" spans="1:3" ht="12.75">
      <c r="A109" s="6" t="s">
        <v>487</v>
      </c>
      <c r="B109" s="7" t="s">
        <v>488</v>
      </c>
      <c r="C109" s="10" t="s">
        <v>489</v>
      </c>
    </row>
    <row r="110" spans="1:8" ht="12.75">
      <c r="A110" s="6" t="s">
        <v>1776</v>
      </c>
      <c r="B110" s="7" t="s">
        <v>1777</v>
      </c>
      <c r="C110" s="10" t="s">
        <v>2047</v>
      </c>
      <c r="H110" s="38"/>
    </row>
    <row r="111" spans="1:3" ht="12.75">
      <c r="A111" s="6" t="str">
        <f>"11-5870"</f>
        <v>11-5870</v>
      </c>
      <c r="B111" s="7" t="s">
        <v>1778</v>
      </c>
      <c r="C111" s="7" t="s">
        <v>1779</v>
      </c>
    </row>
    <row r="112" spans="1:3" ht="12.75">
      <c r="A112" s="6" t="str">
        <f>"11-5895"</f>
        <v>11-5895</v>
      </c>
      <c r="B112" s="7" t="s">
        <v>1780</v>
      </c>
      <c r="C112" s="7" t="s">
        <v>68</v>
      </c>
    </row>
    <row r="113" spans="1:3" ht="12.75">
      <c r="A113" s="6" t="str">
        <f>"11-5900"</f>
        <v>11-5900</v>
      </c>
      <c r="B113" s="7" t="s">
        <v>435</v>
      </c>
      <c r="C113" s="7" t="s">
        <v>54</v>
      </c>
    </row>
    <row r="114" spans="1:3" ht="12.75">
      <c r="A114" s="6" t="str">
        <f>"11-5901"</f>
        <v>11-5901</v>
      </c>
      <c r="B114" s="7" t="s">
        <v>436</v>
      </c>
      <c r="C114" s="7" t="s">
        <v>54</v>
      </c>
    </row>
    <row r="115" spans="1:3" ht="12.75">
      <c r="A115" s="6" t="str">
        <f>"11-5902"</f>
        <v>11-5902</v>
      </c>
      <c r="B115" s="7" t="s">
        <v>2714</v>
      </c>
      <c r="C115" s="7" t="s">
        <v>54</v>
      </c>
    </row>
    <row r="116" spans="1:3" ht="12.75">
      <c r="A116" s="6" t="str">
        <f>"11-5903"</f>
        <v>11-5903</v>
      </c>
      <c r="B116" s="7" t="s">
        <v>2715</v>
      </c>
      <c r="C116" s="7" t="s">
        <v>54</v>
      </c>
    </row>
    <row r="117" spans="1:3" ht="12.75">
      <c r="A117" s="6" t="str">
        <f>"11-5904"</f>
        <v>11-5904</v>
      </c>
      <c r="B117" s="7" t="s">
        <v>2716</v>
      </c>
      <c r="C117" s="7" t="s">
        <v>54</v>
      </c>
    </row>
    <row r="118" spans="1:3" ht="12.75">
      <c r="A118" s="6" t="str">
        <f>"11-5966"</f>
        <v>11-5966</v>
      </c>
      <c r="B118" s="7" t="s">
        <v>2023</v>
      </c>
      <c r="C118" s="10" t="s">
        <v>2024</v>
      </c>
    </row>
    <row r="119" spans="1:3" ht="12.75">
      <c r="A119" s="6" t="str">
        <f>"11-5967"</f>
        <v>11-5967</v>
      </c>
      <c r="B119" s="7" t="s">
        <v>2097</v>
      </c>
      <c r="C119" s="7" t="s">
        <v>2098</v>
      </c>
    </row>
    <row r="120" spans="1:3" ht="12.75">
      <c r="A120" s="6" t="str">
        <f>"11-6017"</f>
        <v>11-6017</v>
      </c>
      <c r="B120" s="7" t="s">
        <v>449</v>
      </c>
      <c r="C120" s="7" t="s">
        <v>450</v>
      </c>
    </row>
    <row r="121" spans="1:3" ht="12.75">
      <c r="A121" s="6" t="str">
        <f>"11-6026"</f>
        <v>11-6026</v>
      </c>
      <c r="B121" s="7" t="s">
        <v>451</v>
      </c>
      <c r="C121" s="10" t="s">
        <v>452</v>
      </c>
    </row>
    <row r="122" spans="1:3" ht="12.75">
      <c r="A122" s="6" t="str">
        <f>"11-6027"</f>
        <v>11-6027</v>
      </c>
      <c r="B122" s="7" t="s">
        <v>453</v>
      </c>
      <c r="C122" s="10" t="s">
        <v>452</v>
      </c>
    </row>
    <row r="123" spans="1:3" ht="12.75">
      <c r="A123" s="6" t="str">
        <f>"11-6039"</f>
        <v>11-6039</v>
      </c>
      <c r="B123" s="7" t="s">
        <v>2717</v>
      </c>
      <c r="C123" s="10" t="s">
        <v>1913</v>
      </c>
    </row>
    <row r="124" spans="1:3" ht="12.75">
      <c r="A124" s="6" t="str">
        <f>"11-6040"</f>
        <v>11-6040</v>
      </c>
      <c r="B124" s="7" t="s">
        <v>2718</v>
      </c>
      <c r="C124" s="7" t="s">
        <v>1913</v>
      </c>
    </row>
    <row r="125" spans="1:3" ht="12.75">
      <c r="A125" s="6" t="str">
        <f>"11-6047"</f>
        <v>11-6047</v>
      </c>
      <c r="B125" s="7" t="s">
        <v>455</v>
      </c>
      <c r="C125" s="7" t="s">
        <v>2071</v>
      </c>
    </row>
    <row r="126" spans="1:3" ht="12.75">
      <c r="A126" s="6" t="str">
        <f>"11-6048"</f>
        <v>11-6048</v>
      </c>
      <c r="B126" s="7" t="s">
        <v>456</v>
      </c>
      <c r="C126" s="7" t="s">
        <v>2071</v>
      </c>
    </row>
    <row r="127" spans="1:3" ht="12.75">
      <c r="A127" s="6" t="str">
        <f>"11-6064"</f>
        <v>11-6064</v>
      </c>
      <c r="B127" s="7" t="s">
        <v>457</v>
      </c>
      <c r="C127" s="7" t="s">
        <v>64</v>
      </c>
    </row>
    <row r="128" spans="1:3" ht="12.75">
      <c r="A128" s="6" t="str">
        <f>"11-6072"</f>
        <v>11-6072</v>
      </c>
      <c r="B128" s="7" t="s">
        <v>2070</v>
      </c>
      <c r="C128" s="10" t="s">
        <v>458</v>
      </c>
    </row>
    <row r="129" spans="1:3" ht="12.75">
      <c r="A129" s="6" t="str">
        <f>"11-6073"</f>
        <v>11-6073</v>
      </c>
      <c r="B129" s="7" t="s">
        <v>459</v>
      </c>
      <c r="C129" s="10" t="s">
        <v>458</v>
      </c>
    </row>
    <row r="130" spans="1:3" ht="12.75">
      <c r="A130" s="6" t="str">
        <f>"11-6075"</f>
        <v>11-6075</v>
      </c>
      <c r="B130" s="7" t="s">
        <v>2059</v>
      </c>
      <c r="C130" s="7" t="s">
        <v>460</v>
      </c>
    </row>
    <row r="131" spans="1:3" ht="12.75">
      <c r="A131" s="6" t="str">
        <f>"11-6077"</f>
        <v>11-6077</v>
      </c>
      <c r="B131" s="7" t="s">
        <v>2061</v>
      </c>
      <c r="C131" s="10" t="s">
        <v>482</v>
      </c>
    </row>
    <row r="132" spans="1:3" ht="12.75">
      <c r="A132" s="6" t="str">
        <f>"11-6078"</f>
        <v>11-6078</v>
      </c>
      <c r="B132" s="7" t="s">
        <v>461</v>
      </c>
      <c r="C132" s="10" t="s">
        <v>482</v>
      </c>
    </row>
    <row r="133" spans="1:3" ht="12.75">
      <c r="A133" s="6" t="str">
        <f>"11-6079"</f>
        <v>11-6079</v>
      </c>
      <c r="B133" s="7" t="s">
        <v>1453</v>
      </c>
      <c r="C133" s="10" t="s">
        <v>482</v>
      </c>
    </row>
    <row r="134" spans="1:3" ht="12.75">
      <c r="A134" s="6" t="str">
        <f>"11-6090"</f>
        <v>11-6090</v>
      </c>
      <c r="B134" s="7" t="s">
        <v>462</v>
      </c>
      <c r="C134" s="7" t="s">
        <v>110</v>
      </c>
    </row>
    <row r="135" spans="1:3" ht="12.75">
      <c r="A135" s="6" t="str">
        <f>"11-6093"</f>
        <v>11-6093</v>
      </c>
      <c r="B135" s="7" t="s">
        <v>463</v>
      </c>
      <c r="C135" s="7" t="s">
        <v>464</v>
      </c>
    </row>
    <row r="136" spans="1:3" ht="12.75">
      <c r="A136" s="6" t="str">
        <f>"11-6100"</f>
        <v>11-6100</v>
      </c>
      <c r="B136" s="7" t="s">
        <v>465</v>
      </c>
      <c r="C136" s="7" t="s">
        <v>466</v>
      </c>
    </row>
    <row r="137" spans="1:3" ht="12.75">
      <c r="A137" s="6" t="str">
        <f>"11-6102"</f>
        <v>11-6102</v>
      </c>
      <c r="B137" s="7" t="s">
        <v>2878</v>
      </c>
      <c r="C137" s="7" t="s">
        <v>2047</v>
      </c>
    </row>
    <row r="138" spans="1:3" ht="12.75">
      <c r="A138" s="6" t="str">
        <f>"11-6133"</f>
        <v>11-6133</v>
      </c>
      <c r="B138" s="7" t="s">
        <v>467</v>
      </c>
      <c r="C138" s="7" t="s">
        <v>468</v>
      </c>
    </row>
    <row r="139" spans="1:3" ht="12.75">
      <c r="A139" s="6" t="str">
        <f>"11-6182"</f>
        <v>11-6182</v>
      </c>
      <c r="B139" s="7" t="s">
        <v>152</v>
      </c>
      <c r="C139" s="10" t="s">
        <v>513</v>
      </c>
    </row>
    <row r="140" spans="1:3" ht="12.75">
      <c r="A140" s="6" t="str">
        <f>"11-6228"</f>
        <v>11-6228</v>
      </c>
      <c r="B140" s="7" t="s">
        <v>506</v>
      </c>
      <c r="C140" s="10" t="s">
        <v>489</v>
      </c>
    </row>
    <row r="141" spans="1:3" ht="12.75">
      <c r="A141" s="6" t="str">
        <f>"11-6285"</f>
        <v>11-6285</v>
      </c>
      <c r="B141" s="7" t="s">
        <v>508</v>
      </c>
      <c r="C141" s="7" t="s">
        <v>1500</v>
      </c>
    </row>
    <row r="142" spans="1:3" ht="12.75">
      <c r="A142" s="6" t="str">
        <f>"11-6286"</f>
        <v>11-6286</v>
      </c>
      <c r="B142" s="7" t="s">
        <v>510</v>
      </c>
      <c r="C142" s="10" t="s">
        <v>509</v>
      </c>
    </row>
    <row r="143" spans="1:3" ht="12.75">
      <c r="A143" s="6" t="str">
        <f>"11-6557"</f>
        <v>11-6557</v>
      </c>
      <c r="B143" s="7" t="s">
        <v>3105</v>
      </c>
      <c r="C143" s="10" t="s">
        <v>511</v>
      </c>
    </row>
    <row r="144" spans="1:3" ht="12.75">
      <c r="A144" s="6" t="str">
        <f>"11-6558"</f>
        <v>11-6558</v>
      </c>
      <c r="B144" s="7" t="s">
        <v>512</v>
      </c>
      <c r="C144" s="10" t="s">
        <v>2056</v>
      </c>
    </row>
    <row r="145" spans="1:3" ht="12.75">
      <c r="A145" s="6" t="str">
        <f>"11-6560"</f>
        <v>11-6560</v>
      </c>
      <c r="B145" s="7" t="s">
        <v>57</v>
      </c>
      <c r="C145" s="10" t="s">
        <v>511</v>
      </c>
    </row>
    <row r="146" spans="1:3" ht="12.75">
      <c r="A146" s="6" t="str">
        <f>"11-6568"</f>
        <v>11-6568</v>
      </c>
      <c r="B146" s="7" t="s">
        <v>2053</v>
      </c>
      <c r="C146" s="10" t="s">
        <v>513</v>
      </c>
    </row>
    <row r="147" spans="1:3" ht="12.75">
      <c r="A147" s="6" t="str">
        <f>"11-6569"</f>
        <v>11-6569</v>
      </c>
      <c r="B147" s="7" t="s">
        <v>2055</v>
      </c>
      <c r="C147" s="10" t="s">
        <v>1913</v>
      </c>
    </row>
    <row r="148" spans="1:3" ht="12.75">
      <c r="A148" s="6" t="str">
        <f>"11-6574"</f>
        <v>11-6574</v>
      </c>
      <c r="B148" s="7" t="s">
        <v>514</v>
      </c>
      <c r="C148" s="10" t="s">
        <v>515</v>
      </c>
    </row>
    <row r="149" spans="1:3" ht="12.75">
      <c r="A149" s="6" t="str">
        <f>"11-6599"</f>
        <v>11-6599</v>
      </c>
      <c r="B149" s="7" t="s">
        <v>2059</v>
      </c>
      <c r="C149" s="7" t="s">
        <v>516</v>
      </c>
    </row>
    <row r="150" spans="1:3" ht="12.75">
      <c r="A150" s="6" t="str">
        <f>"11-6601"</f>
        <v>11-6601</v>
      </c>
      <c r="B150" s="7" t="s">
        <v>2070</v>
      </c>
      <c r="C150" s="10" t="s">
        <v>517</v>
      </c>
    </row>
    <row r="151" spans="1:3" ht="12.75">
      <c r="A151" s="6" t="str">
        <f>"11-6603"</f>
        <v>11-6603</v>
      </c>
      <c r="B151" s="7" t="s">
        <v>459</v>
      </c>
      <c r="C151" s="10" t="s">
        <v>517</v>
      </c>
    </row>
    <row r="152" spans="1:3" ht="12.75">
      <c r="A152" s="6" t="str">
        <f>"11-6606"</f>
        <v>11-6606</v>
      </c>
      <c r="B152" s="7" t="s">
        <v>461</v>
      </c>
      <c r="C152" s="10" t="s">
        <v>153</v>
      </c>
    </row>
    <row r="153" spans="1:3" ht="12.75">
      <c r="A153" s="6" t="str">
        <f>"11-6607"</f>
        <v>11-6607</v>
      </c>
      <c r="B153" s="7" t="s">
        <v>2061</v>
      </c>
      <c r="C153" s="10" t="s">
        <v>489</v>
      </c>
    </row>
    <row r="154" spans="1:3" ht="12.75">
      <c r="A154" s="6" t="str">
        <f>"11-6608"</f>
        <v>11-6608</v>
      </c>
      <c r="B154" s="7" t="s">
        <v>1453</v>
      </c>
      <c r="C154" s="10" t="s">
        <v>489</v>
      </c>
    </row>
    <row r="155" spans="1:3" ht="12.75">
      <c r="A155" s="6" t="str">
        <f>"11-6610"</f>
        <v>11-6610</v>
      </c>
      <c r="B155" s="7" t="s">
        <v>467</v>
      </c>
      <c r="C155" s="7" t="s">
        <v>468</v>
      </c>
    </row>
    <row r="156" spans="1:3" ht="12.75">
      <c r="A156" s="6" t="str">
        <f>"11-6615"</f>
        <v>11-6615</v>
      </c>
      <c r="B156" s="7" t="s">
        <v>518</v>
      </c>
      <c r="C156" s="7" t="s">
        <v>519</v>
      </c>
    </row>
    <row r="157" spans="1:3" ht="12.75">
      <c r="A157" s="6" t="str">
        <f>"11-6617"</f>
        <v>11-6617</v>
      </c>
      <c r="B157" s="7" t="s">
        <v>463</v>
      </c>
      <c r="C157" s="7" t="s">
        <v>64</v>
      </c>
    </row>
    <row r="158" spans="1:3" ht="12.75">
      <c r="A158" s="6" t="str">
        <f>"11-6873"</f>
        <v>11-6873</v>
      </c>
      <c r="B158" s="7" t="s">
        <v>2059</v>
      </c>
      <c r="C158" s="7" t="s">
        <v>56</v>
      </c>
    </row>
    <row r="159" spans="1:3" ht="12.75">
      <c r="A159" s="6" t="str">
        <f>"11-6874"</f>
        <v>11-6874</v>
      </c>
      <c r="B159" s="7" t="s">
        <v>520</v>
      </c>
      <c r="C159" s="7" t="s">
        <v>1457</v>
      </c>
    </row>
    <row r="160" spans="1:3" ht="12.75">
      <c r="A160" s="6" t="str">
        <f>"11-7022"</f>
        <v>11-7022</v>
      </c>
      <c r="B160" s="7" t="s">
        <v>422</v>
      </c>
      <c r="C160" s="7" t="s">
        <v>2026</v>
      </c>
    </row>
    <row r="161" spans="1:3" ht="12.75">
      <c r="A161" s="6" t="str">
        <f>"11-7023"</f>
        <v>11-7023</v>
      </c>
      <c r="B161" s="7" t="s">
        <v>423</v>
      </c>
      <c r="C161" s="7" t="s">
        <v>2026</v>
      </c>
    </row>
    <row r="162" spans="1:3" ht="12.75">
      <c r="A162" s="6" t="str">
        <f>"11-7025"</f>
        <v>11-7025</v>
      </c>
      <c r="B162" s="7" t="s">
        <v>424</v>
      </c>
      <c r="C162" s="7" t="s">
        <v>2026</v>
      </c>
    </row>
    <row r="163" spans="1:3" ht="12.75">
      <c r="A163" s="6" t="str">
        <f>"11-7026"</f>
        <v>11-7026</v>
      </c>
      <c r="B163" s="7" t="s">
        <v>425</v>
      </c>
      <c r="C163" s="7" t="s">
        <v>2026</v>
      </c>
    </row>
    <row r="164" spans="1:3" ht="12.75">
      <c r="A164" s="6" t="str">
        <f>"11-7031"</f>
        <v>11-7031</v>
      </c>
      <c r="B164" s="7" t="s">
        <v>2027</v>
      </c>
      <c r="C164" s="7" t="s">
        <v>450</v>
      </c>
    </row>
    <row r="165" spans="1:3" ht="12.75">
      <c r="A165" s="6" t="str">
        <f>"11-7043"</f>
        <v>11-7043</v>
      </c>
      <c r="B165" s="7" t="s">
        <v>2028</v>
      </c>
      <c r="C165" s="7" t="s">
        <v>517</v>
      </c>
    </row>
    <row r="166" spans="1:3" ht="12.75">
      <c r="A166" s="6" t="str">
        <f>"11-7081"</f>
        <v>11-7081</v>
      </c>
      <c r="B166" s="7" t="s">
        <v>2028</v>
      </c>
      <c r="C166" s="7" t="s">
        <v>2029</v>
      </c>
    </row>
    <row r="167" spans="1:3" ht="12.75">
      <c r="A167" s="6" t="str">
        <f>"11-7234"</f>
        <v>11-7234</v>
      </c>
      <c r="B167" s="7" t="s">
        <v>755</v>
      </c>
      <c r="C167" s="10" t="s">
        <v>452</v>
      </c>
    </row>
    <row r="168" spans="1:3" ht="12.75">
      <c r="A168" s="6" t="str">
        <f>"11-7264"</f>
        <v>11-7264</v>
      </c>
      <c r="B168" s="7" t="s">
        <v>757</v>
      </c>
      <c r="C168" s="7" t="s">
        <v>1500</v>
      </c>
    </row>
    <row r="169" spans="1:3" ht="12.75">
      <c r="A169" s="6" t="str">
        <f>"11-7382"</f>
        <v>11-7382</v>
      </c>
      <c r="B169" s="7" t="s">
        <v>758</v>
      </c>
      <c r="C169" s="10" t="s">
        <v>759</v>
      </c>
    </row>
    <row r="170" spans="1:3" ht="12.75">
      <c r="A170" s="6" t="str">
        <f>"11-7400"</f>
        <v>11-7400</v>
      </c>
      <c r="B170" s="7" t="s">
        <v>760</v>
      </c>
      <c r="C170" s="7" t="s">
        <v>486</v>
      </c>
    </row>
    <row r="171" spans="1:3" ht="12.75">
      <c r="A171" s="6" t="str">
        <f>"11-7431"</f>
        <v>11-7431</v>
      </c>
      <c r="B171" s="7" t="s">
        <v>465</v>
      </c>
      <c r="C171" s="7" t="s">
        <v>56</v>
      </c>
    </row>
    <row r="172" spans="1:3" ht="12.75">
      <c r="A172" s="6" t="str">
        <f>"11-7433"</f>
        <v>11-7433</v>
      </c>
      <c r="B172" s="7" t="s">
        <v>761</v>
      </c>
      <c r="C172" s="7" t="s">
        <v>1498</v>
      </c>
    </row>
    <row r="173" spans="1:3" ht="12.75">
      <c r="A173" s="6" t="str">
        <f>"11-7500"</f>
        <v>11-7500</v>
      </c>
      <c r="B173" s="7" t="s">
        <v>762</v>
      </c>
      <c r="C173" s="7" t="s">
        <v>1498</v>
      </c>
    </row>
    <row r="174" spans="1:3" ht="12.75">
      <c r="A174" s="6" t="str">
        <f>"11-7702"</f>
        <v>11-7702</v>
      </c>
      <c r="B174" s="7" t="s">
        <v>1944</v>
      </c>
      <c r="C174" s="10" t="s">
        <v>153</v>
      </c>
    </row>
    <row r="175" spans="1:3" ht="12.75">
      <c r="A175" s="6" t="s">
        <v>52</v>
      </c>
      <c r="B175" s="19" t="s">
        <v>724</v>
      </c>
      <c r="C175" s="10" t="s">
        <v>66</v>
      </c>
    </row>
    <row r="176" spans="1:3" ht="12.75">
      <c r="A176" s="6" t="str">
        <f>"11-7975"</f>
        <v>11-7975</v>
      </c>
      <c r="B176" s="7" t="s">
        <v>1944</v>
      </c>
      <c r="C176" s="7" t="s">
        <v>2036</v>
      </c>
    </row>
    <row r="177" spans="1:3" ht="12.75">
      <c r="A177" s="6" t="str">
        <f>"11-8078"</f>
        <v>11-8078</v>
      </c>
      <c r="B177" s="7" t="s">
        <v>1946</v>
      </c>
      <c r="C177" s="10" t="s">
        <v>1947</v>
      </c>
    </row>
    <row r="178" spans="1:3" ht="12.75">
      <c r="A178" s="6" t="str">
        <f>"11-8079"</f>
        <v>11-8079</v>
      </c>
      <c r="B178" s="7" t="s">
        <v>1948</v>
      </c>
      <c r="C178" s="10" t="s">
        <v>1947</v>
      </c>
    </row>
    <row r="179" spans="1:3" ht="12.75">
      <c r="A179" s="6" t="str">
        <f>"11-8080"</f>
        <v>11-8080</v>
      </c>
      <c r="B179" s="7" t="s">
        <v>1995</v>
      </c>
      <c r="C179" s="10" t="s">
        <v>1947</v>
      </c>
    </row>
    <row r="180" spans="1:3" ht="12.75">
      <c r="A180" s="6" t="str">
        <f>"11-8081"</f>
        <v>11-8081</v>
      </c>
      <c r="B180" s="7" t="s">
        <v>1996</v>
      </c>
      <c r="C180" s="10" t="s">
        <v>1947</v>
      </c>
    </row>
    <row r="181" spans="1:3" ht="12.75">
      <c r="A181" s="6" t="str">
        <f>"11-8082"</f>
        <v>11-8082</v>
      </c>
      <c r="B181" s="7" t="s">
        <v>1997</v>
      </c>
      <c r="C181" s="7" t="s">
        <v>476</v>
      </c>
    </row>
    <row r="182" spans="1:3" ht="12.75">
      <c r="A182" s="6" t="str">
        <f>"11-8083"</f>
        <v>11-8083</v>
      </c>
      <c r="B182" s="7" t="s">
        <v>1998</v>
      </c>
      <c r="C182" s="7" t="s">
        <v>476</v>
      </c>
    </row>
    <row r="183" spans="1:3" ht="12.75">
      <c r="A183" s="6" t="str">
        <f>"11-8084"</f>
        <v>11-8084</v>
      </c>
      <c r="B183" s="7" t="s">
        <v>1999</v>
      </c>
      <c r="C183" s="7" t="s">
        <v>476</v>
      </c>
    </row>
    <row r="184" spans="1:3" ht="12.75">
      <c r="A184" s="6" t="str">
        <f>"11-8085"</f>
        <v>11-8085</v>
      </c>
      <c r="B184" s="7" t="s">
        <v>2000</v>
      </c>
      <c r="C184" s="7" t="s">
        <v>476</v>
      </c>
    </row>
    <row r="185" spans="1:3" ht="12.75">
      <c r="A185" s="6" t="str">
        <f>"11-8446"</f>
        <v>11-8446</v>
      </c>
      <c r="B185" s="7" t="s">
        <v>2001</v>
      </c>
      <c r="C185" s="10" t="s">
        <v>1947</v>
      </c>
    </row>
    <row r="186" spans="1:3" ht="12.75">
      <c r="A186" s="6" t="str">
        <f>"11-8448"</f>
        <v>11-8448</v>
      </c>
      <c r="B186" s="7" t="s">
        <v>2002</v>
      </c>
      <c r="C186" s="7" t="s">
        <v>476</v>
      </c>
    </row>
    <row r="187" spans="1:3" ht="12.75">
      <c r="A187" s="6" t="str">
        <f>"11-8644"</f>
        <v>11-8644</v>
      </c>
      <c r="B187" s="7" t="s">
        <v>2003</v>
      </c>
      <c r="C187" s="7" t="s">
        <v>517</v>
      </c>
    </row>
    <row r="188" spans="1:3" ht="12.75">
      <c r="A188" s="6" t="str">
        <f>"11-8680"</f>
        <v>11-8680</v>
      </c>
      <c r="B188" s="7" t="s">
        <v>1780</v>
      </c>
      <c r="C188" s="7" t="s">
        <v>1452</v>
      </c>
    </row>
    <row r="189" spans="1:3" ht="12.75">
      <c r="A189" s="6" t="str">
        <f>"11-8714"</f>
        <v>11-8714</v>
      </c>
      <c r="B189" s="7" t="s">
        <v>2004</v>
      </c>
      <c r="C189" s="7" t="s">
        <v>1498</v>
      </c>
    </row>
    <row r="190" spans="1:7" ht="12.75">
      <c r="A190" s="6" t="str">
        <f>"11-8715"</f>
        <v>11-8715</v>
      </c>
      <c r="B190" s="7" t="s">
        <v>2100</v>
      </c>
      <c r="C190" s="7" t="s">
        <v>1498</v>
      </c>
      <c r="G190" s="22"/>
    </row>
    <row r="191" spans="1:3" ht="12.75">
      <c r="A191" s="6" t="str">
        <f>"11-8740"</f>
        <v>11-8740</v>
      </c>
      <c r="B191" s="7" t="s">
        <v>1798</v>
      </c>
      <c r="C191" s="7" t="s">
        <v>1799</v>
      </c>
    </row>
    <row r="192" spans="1:3" ht="12.75">
      <c r="A192" s="6" t="str">
        <f>"11-8741"</f>
        <v>11-8741</v>
      </c>
      <c r="B192" s="7" t="s">
        <v>514</v>
      </c>
      <c r="C192" s="10" t="s">
        <v>489</v>
      </c>
    </row>
    <row r="193" spans="1:3" ht="12.75">
      <c r="A193" s="6" t="str">
        <f>"11-8755"</f>
        <v>11-8755</v>
      </c>
      <c r="B193" s="7" t="s">
        <v>459</v>
      </c>
      <c r="C193" s="7" t="s">
        <v>517</v>
      </c>
    </row>
    <row r="194" spans="1:3" ht="12.75">
      <c r="A194" s="6" t="str">
        <f>"11-8756"</f>
        <v>11-8756</v>
      </c>
      <c r="B194" s="7" t="s">
        <v>1800</v>
      </c>
      <c r="C194" s="7" t="s">
        <v>1801</v>
      </c>
    </row>
    <row r="195" spans="1:3" ht="12.75">
      <c r="A195" s="6" t="str">
        <f>"11-8757"</f>
        <v>11-8757</v>
      </c>
      <c r="B195" s="7" t="s">
        <v>1802</v>
      </c>
      <c r="C195" s="7" t="s">
        <v>517</v>
      </c>
    </row>
    <row r="196" spans="1:3" ht="12.75">
      <c r="A196" s="6" t="str">
        <f>"11-8769"</f>
        <v>11-8769</v>
      </c>
      <c r="B196" s="7" t="s">
        <v>465</v>
      </c>
      <c r="C196" s="7" t="s">
        <v>468</v>
      </c>
    </row>
    <row r="197" spans="1:3" ht="12.75">
      <c r="A197" s="6" t="str">
        <f>"11-8786"</f>
        <v>11-8786</v>
      </c>
      <c r="B197" s="7" t="s">
        <v>1803</v>
      </c>
      <c r="C197" s="7" t="s">
        <v>1804</v>
      </c>
    </row>
    <row r="198" spans="1:3" ht="12.75">
      <c r="A198" s="6" t="s">
        <v>3133</v>
      </c>
      <c r="B198" s="7" t="s">
        <v>2053</v>
      </c>
      <c r="C198" s="7" t="s">
        <v>59</v>
      </c>
    </row>
    <row r="199" spans="1:3" ht="12.75">
      <c r="A199" s="6" t="str">
        <f>"11-8796"</f>
        <v>11-8796</v>
      </c>
      <c r="B199" s="7" t="s">
        <v>1805</v>
      </c>
      <c r="C199" s="7" t="s">
        <v>1811</v>
      </c>
    </row>
    <row r="200" spans="1:3" ht="12.75">
      <c r="A200" s="6" t="str">
        <f>"11-8797"</f>
        <v>11-8797</v>
      </c>
      <c r="B200" s="7" t="s">
        <v>2003</v>
      </c>
      <c r="C200" s="7" t="s">
        <v>446</v>
      </c>
    </row>
    <row r="201" spans="1:3" ht="12.75">
      <c r="A201" s="6" t="str">
        <f>"11-8800"</f>
        <v>11-8800</v>
      </c>
      <c r="B201" s="7" t="s">
        <v>1806</v>
      </c>
      <c r="C201" s="7" t="s">
        <v>1505</v>
      </c>
    </row>
    <row r="202" spans="1:3" ht="12.75">
      <c r="A202" s="6" t="str">
        <f>"11-8801"</f>
        <v>11-8801</v>
      </c>
      <c r="B202" s="7" t="s">
        <v>459</v>
      </c>
      <c r="C202" s="7" t="s">
        <v>446</v>
      </c>
    </row>
    <row r="203" spans="1:3" ht="12.75">
      <c r="A203" s="6" t="str">
        <f>"11-8802"</f>
        <v>11-8802</v>
      </c>
      <c r="B203" s="7" t="s">
        <v>1807</v>
      </c>
      <c r="C203" s="7" t="s">
        <v>1505</v>
      </c>
    </row>
    <row r="204" spans="1:3" ht="12.75">
      <c r="A204" s="6" t="str">
        <f>"11-8803"</f>
        <v>11-8803</v>
      </c>
      <c r="B204" s="7" t="s">
        <v>1802</v>
      </c>
      <c r="C204" s="7" t="s">
        <v>446</v>
      </c>
    </row>
    <row r="205" spans="1:3" ht="12.75">
      <c r="A205" s="6" t="s">
        <v>525</v>
      </c>
      <c r="B205" s="7" t="s">
        <v>1808</v>
      </c>
      <c r="C205" s="7" t="s">
        <v>519</v>
      </c>
    </row>
    <row r="206" spans="1:3" ht="12.75">
      <c r="A206" s="6" t="str">
        <f>"11-8845"</f>
        <v>11-8845</v>
      </c>
      <c r="B206" s="7" t="s">
        <v>1810</v>
      </c>
      <c r="C206" s="7" t="s">
        <v>1811</v>
      </c>
    </row>
    <row r="207" spans="1:3" ht="12.75">
      <c r="A207" s="6" t="str">
        <f>"11-8915"</f>
        <v>11-8915</v>
      </c>
      <c r="B207" s="7" t="s">
        <v>2175</v>
      </c>
      <c r="C207" s="7" t="s">
        <v>2176</v>
      </c>
    </row>
    <row r="208" spans="1:3" ht="12.75">
      <c r="A208" s="6" t="str">
        <f>"11-8916"</f>
        <v>11-8916</v>
      </c>
      <c r="B208" s="7" t="s">
        <v>3068</v>
      </c>
      <c r="C208" s="10" t="s">
        <v>1908</v>
      </c>
    </row>
    <row r="209" spans="1:3" ht="12.75">
      <c r="A209" s="6" t="str">
        <f>"11-8917"</f>
        <v>11-8917</v>
      </c>
      <c r="B209" s="7" t="s">
        <v>1909</v>
      </c>
      <c r="C209" s="10" t="s">
        <v>509</v>
      </c>
    </row>
    <row r="210" spans="1:3" ht="12.75">
      <c r="A210" s="6" t="str">
        <f>"11-8919"</f>
        <v>11-8919</v>
      </c>
      <c r="B210" s="7" t="s">
        <v>1910</v>
      </c>
      <c r="C210" s="7" t="s">
        <v>466</v>
      </c>
    </row>
    <row r="211" spans="1:3" ht="12.75">
      <c r="A211" s="6" t="str">
        <f>"11-8928"</f>
        <v>11-8928</v>
      </c>
      <c r="B211" s="7" t="s">
        <v>1911</v>
      </c>
      <c r="C211" s="10" t="s">
        <v>507</v>
      </c>
    </row>
    <row r="212" spans="1:3" ht="12.75">
      <c r="A212" s="6" t="str">
        <f>"11-8929"</f>
        <v>11-8929</v>
      </c>
      <c r="B212" s="7" t="s">
        <v>1912</v>
      </c>
      <c r="C212" s="10" t="s">
        <v>507</v>
      </c>
    </row>
    <row r="213" spans="1:3" ht="12.75">
      <c r="A213" s="6" t="str">
        <f>"11-8930"</f>
        <v>11-8930</v>
      </c>
      <c r="B213" s="7" t="s">
        <v>481</v>
      </c>
      <c r="C213" s="10" t="s">
        <v>1913</v>
      </c>
    </row>
    <row r="214" spans="1:3" ht="12.75">
      <c r="A214" s="6" t="str">
        <f>"11-8932"</f>
        <v>11-8932</v>
      </c>
      <c r="B214" s="7" t="s">
        <v>1914</v>
      </c>
      <c r="C214" s="10" t="s">
        <v>1915</v>
      </c>
    </row>
    <row r="215" spans="1:3" ht="12.75">
      <c r="A215" s="6" t="str">
        <f>"11-8934"</f>
        <v>11-8934</v>
      </c>
      <c r="B215" s="7" t="s">
        <v>501</v>
      </c>
      <c r="C215" s="10" t="s">
        <v>454</v>
      </c>
    </row>
    <row r="216" spans="1:3" ht="12.75">
      <c r="A216" s="6" t="str">
        <f>"11-8935"</f>
        <v>11-8935</v>
      </c>
      <c r="B216" s="7" t="s">
        <v>502</v>
      </c>
      <c r="C216" s="10" t="s">
        <v>454</v>
      </c>
    </row>
    <row r="217" spans="1:3" ht="12.75">
      <c r="A217" s="6" t="str">
        <f>"11-8948"</f>
        <v>11-8948</v>
      </c>
      <c r="B217" s="7" t="s">
        <v>503</v>
      </c>
      <c r="C217" s="7" t="s">
        <v>504</v>
      </c>
    </row>
    <row r="218" spans="1:3" ht="12.75">
      <c r="A218" s="6" t="str">
        <f>"11-8949"</f>
        <v>11-8949</v>
      </c>
      <c r="B218" s="7" t="s">
        <v>505</v>
      </c>
      <c r="C218" s="7" t="s">
        <v>2066</v>
      </c>
    </row>
    <row r="219" spans="1:3" ht="12.75">
      <c r="A219" s="6" t="str">
        <f>"11-8952"</f>
        <v>11-8952</v>
      </c>
      <c r="B219" s="7" t="s">
        <v>2059</v>
      </c>
      <c r="C219" s="7" t="s">
        <v>911</v>
      </c>
    </row>
    <row r="220" spans="1:3" ht="12.75">
      <c r="A220" s="6" t="str">
        <f>"11-8953"</f>
        <v>11-8953</v>
      </c>
      <c r="B220" s="7" t="s">
        <v>461</v>
      </c>
      <c r="C220" s="10" t="s">
        <v>2054</v>
      </c>
    </row>
    <row r="221" spans="1:3" ht="12.75">
      <c r="A221" s="6" t="str">
        <f>"11-8954"</f>
        <v>11-8954</v>
      </c>
      <c r="B221" s="7" t="s">
        <v>912</v>
      </c>
      <c r="C221" s="7" t="s">
        <v>521</v>
      </c>
    </row>
    <row r="222" spans="1:3" ht="12.75">
      <c r="A222" s="6" t="str">
        <f>"11-8955"</f>
        <v>11-8955</v>
      </c>
      <c r="B222" s="7" t="s">
        <v>522</v>
      </c>
      <c r="C222" s="7" t="s">
        <v>504</v>
      </c>
    </row>
    <row r="223" spans="1:3" ht="12.75">
      <c r="A223" s="6" t="str">
        <f>"11-8956"</f>
        <v>11-8956</v>
      </c>
      <c r="B223" s="7" t="s">
        <v>459</v>
      </c>
      <c r="C223" s="7" t="s">
        <v>2066</v>
      </c>
    </row>
    <row r="224" spans="1:3" ht="12.75">
      <c r="A224" s="6" t="str">
        <f>"11-8957"</f>
        <v>11-8957</v>
      </c>
      <c r="B224" s="7" t="s">
        <v>523</v>
      </c>
      <c r="C224" s="10" t="s">
        <v>544</v>
      </c>
    </row>
    <row r="225" spans="1:3" ht="12.75">
      <c r="A225" s="6" t="str">
        <f>"11-8958"</f>
        <v>11-8958</v>
      </c>
      <c r="B225" s="7" t="s">
        <v>524</v>
      </c>
      <c r="C225" s="7" t="s">
        <v>504</v>
      </c>
    </row>
    <row r="226" spans="1:3" ht="12.75">
      <c r="A226" s="6" t="str">
        <f>"11-8959"</f>
        <v>11-8959</v>
      </c>
      <c r="B226" s="7" t="s">
        <v>1802</v>
      </c>
      <c r="C226" s="7" t="s">
        <v>1945</v>
      </c>
    </row>
    <row r="227" spans="1:8" ht="12.75">
      <c r="A227" s="6" t="str">
        <f>"11-8978"</f>
        <v>11-8978</v>
      </c>
      <c r="B227" s="7" t="s">
        <v>648</v>
      </c>
      <c r="C227" s="7" t="s">
        <v>649</v>
      </c>
      <c r="H227" s="22"/>
    </row>
    <row r="228" spans="1:3" ht="12.75">
      <c r="A228" s="6" t="str">
        <f>"11-9038"</f>
        <v>11-9038</v>
      </c>
      <c r="B228" s="7" t="s">
        <v>650</v>
      </c>
      <c r="C228" s="7" t="s">
        <v>1505</v>
      </c>
    </row>
    <row r="229" spans="1:3" ht="12.75">
      <c r="A229" s="6" t="str">
        <f>"11-9043"</f>
        <v>11-9043</v>
      </c>
      <c r="B229" s="7" t="s">
        <v>651</v>
      </c>
      <c r="C229" s="7" t="s">
        <v>652</v>
      </c>
    </row>
    <row r="230" spans="1:3" ht="12.75">
      <c r="A230" s="6" t="str">
        <f>"11-9044"</f>
        <v>11-9044</v>
      </c>
      <c r="B230" s="7" t="s">
        <v>1949</v>
      </c>
      <c r="C230" s="7" t="s">
        <v>652</v>
      </c>
    </row>
    <row r="231" spans="1:3" ht="12.75">
      <c r="A231" s="6" t="str">
        <f>"11-9046"</f>
        <v>11-9046</v>
      </c>
      <c r="B231" s="7" t="s">
        <v>1950</v>
      </c>
      <c r="C231" s="7" t="s">
        <v>649</v>
      </c>
    </row>
    <row r="232" spans="1:3" ht="12.75">
      <c r="A232" s="6" t="str">
        <f>"11-9059"</f>
        <v>11-9059</v>
      </c>
      <c r="B232" s="7" t="s">
        <v>1951</v>
      </c>
      <c r="C232" s="10" t="s">
        <v>452</v>
      </c>
    </row>
    <row r="233" spans="1:3" ht="12.75">
      <c r="A233" s="6" t="str">
        <f>"11-9097"</f>
        <v>11-9097</v>
      </c>
      <c r="B233" s="7" t="s">
        <v>1952</v>
      </c>
      <c r="C233" s="10" t="s">
        <v>489</v>
      </c>
    </row>
    <row r="234" spans="1:3" ht="12.75">
      <c r="A234" s="6" t="str">
        <f>"11-9098"</f>
        <v>11-9098</v>
      </c>
      <c r="B234" s="7" t="s">
        <v>1953</v>
      </c>
      <c r="C234" s="10" t="s">
        <v>489</v>
      </c>
    </row>
    <row r="235" spans="1:3" ht="12.75">
      <c r="A235" s="6" t="str">
        <f>"11-9099"</f>
        <v>11-9099</v>
      </c>
      <c r="B235" s="7" t="s">
        <v>1954</v>
      </c>
      <c r="C235" s="10" t="s">
        <v>507</v>
      </c>
    </row>
    <row r="236" spans="1:3" ht="12.75">
      <c r="A236" s="6" t="s">
        <v>325</v>
      </c>
      <c r="B236" s="7" t="s">
        <v>326</v>
      </c>
      <c r="C236" s="10" t="s">
        <v>1500</v>
      </c>
    </row>
    <row r="237" spans="1:3" ht="12.75">
      <c r="A237" s="6" t="str">
        <f>"11-9101"</f>
        <v>11-9101</v>
      </c>
      <c r="B237" s="7" t="s">
        <v>506</v>
      </c>
      <c r="C237" s="10" t="s">
        <v>507</v>
      </c>
    </row>
    <row r="238" spans="1:3" ht="12.75">
      <c r="A238" s="6" t="str">
        <f>"11-9102"</f>
        <v>11-9102</v>
      </c>
      <c r="B238" s="7" t="s">
        <v>1955</v>
      </c>
      <c r="C238" s="10" t="s">
        <v>2069</v>
      </c>
    </row>
    <row r="239" spans="1:3" ht="12.75">
      <c r="A239" s="6" t="str">
        <f>"11-9103"</f>
        <v>11-9103</v>
      </c>
      <c r="B239" s="7" t="s">
        <v>1843</v>
      </c>
      <c r="C239" s="10" t="s">
        <v>2069</v>
      </c>
    </row>
    <row r="240" spans="1:3" ht="12.75">
      <c r="A240" s="6" t="str">
        <f>"11-9182"</f>
        <v>11-9182</v>
      </c>
      <c r="B240" s="7" t="s">
        <v>1844</v>
      </c>
      <c r="C240" s="7" t="s">
        <v>1945</v>
      </c>
    </row>
    <row r="241" spans="1:3" ht="12.75">
      <c r="A241" s="6" t="str">
        <f>"11-9182AM"</f>
        <v>11-9182AM</v>
      </c>
      <c r="B241" s="7" t="s">
        <v>1845</v>
      </c>
      <c r="C241" s="10" t="s">
        <v>59</v>
      </c>
    </row>
    <row r="242" spans="1:3" ht="12.75">
      <c r="A242" s="6" t="str">
        <f>"11-9242"</f>
        <v>11-9242</v>
      </c>
      <c r="B242" s="7" t="s">
        <v>1847</v>
      </c>
      <c r="C242" s="10" t="s">
        <v>2054</v>
      </c>
    </row>
    <row r="243" spans="1:3" ht="12.75">
      <c r="A243" s="6" t="str">
        <f>"11-9249"</f>
        <v>11-9249</v>
      </c>
      <c r="B243" s="7" t="s">
        <v>467</v>
      </c>
      <c r="C243" s="7" t="s">
        <v>1848</v>
      </c>
    </row>
    <row r="244" spans="1:3" ht="12.75">
      <c r="A244" s="6" t="str">
        <f>"11-9300"</f>
        <v>11-9300</v>
      </c>
      <c r="B244" s="7" t="s">
        <v>606</v>
      </c>
      <c r="C244" s="7" t="s">
        <v>446</v>
      </c>
    </row>
    <row r="245" spans="1:3" ht="12.75">
      <c r="A245" s="6" t="str">
        <f>"11-9321"</f>
        <v>11-9321</v>
      </c>
      <c r="B245" s="7" t="s">
        <v>607</v>
      </c>
      <c r="C245" s="7" t="s">
        <v>452</v>
      </c>
    </row>
    <row r="246" spans="1:3" ht="12.75">
      <c r="A246" s="6" t="str">
        <f>"11-9341"</f>
        <v>11-9341</v>
      </c>
      <c r="B246" s="7" t="s">
        <v>608</v>
      </c>
      <c r="C246" s="10" t="s">
        <v>452</v>
      </c>
    </row>
    <row r="247" spans="1:3" ht="12.75">
      <c r="A247" s="6" t="str">
        <f>"11-9342"</f>
        <v>11-9342</v>
      </c>
      <c r="B247" s="7" t="s">
        <v>609</v>
      </c>
      <c r="C247" s="10" t="s">
        <v>68</v>
      </c>
    </row>
    <row r="248" spans="1:3" ht="12.75">
      <c r="A248" s="6" t="str">
        <f>"11-9342AM"</f>
        <v>11-9342AM</v>
      </c>
      <c r="B248" s="7" t="s">
        <v>610</v>
      </c>
      <c r="C248" s="10" t="s">
        <v>1454</v>
      </c>
    </row>
    <row r="249" spans="1:3" ht="12.75">
      <c r="A249" s="6" t="str">
        <f>"11-9356"</f>
        <v>11-9356</v>
      </c>
      <c r="B249" s="7" t="s">
        <v>1856</v>
      </c>
      <c r="C249" s="7" t="s">
        <v>649</v>
      </c>
    </row>
    <row r="250" spans="1:3" ht="12.75">
      <c r="A250" s="6" t="str">
        <f>"11-9450"</f>
        <v>11-9450</v>
      </c>
      <c r="B250" s="7" t="s">
        <v>947</v>
      </c>
      <c r="C250" s="7" t="s">
        <v>519</v>
      </c>
    </row>
    <row r="251" spans="1:3" ht="12.75">
      <c r="A251" s="6" t="str">
        <f>"11-9451"</f>
        <v>11-9451</v>
      </c>
      <c r="B251" s="7" t="s">
        <v>2181</v>
      </c>
      <c r="C251" s="7" t="s">
        <v>2453</v>
      </c>
    </row>
    <row r="252" spans="1:3" ht="12.75">
      <c r="A252" s="6" t="str">
        <f>"11-9452"</f>
        <v>11-9452</v>
      </c>
      <c r="B252" s="7" t="s">
        <v>2182</v>
      </c>
      <c r="C252" s="7" t="s">
        <v>2183</v>
      </c>
    </row>
    <row r="253" spans="1:3" ht="12.75">
      <c r="A253" s="6" t="str">
        <f>"11-9496"</f>
        <v>11-9496</v>
      </c>
      <c r="B253" s="7" t="s">
        <v>2184</v>
      </c>
      <c r="C253" s="7" t="s">
        <v>2183</v>
      </c>
    </row>
    <row r="254" spans="1:3" ht="12.75">
      <c r="A254" s="6" t="str">
        <f>"11-9497"</f>
        <v>11-9497</v>
      </c>
      <c r="B254" s="7" t="s">
        <v>531</v>
      </c>
      <c r="C254" s="7" t="s">
        <v>519</v>
      </c>
    </row>
    <row r="255" spans="1:3" ht="12.75">
      <c r="A255" s="6" t="str">
        <f>"11-9498"</f>
        <v>11-9498</v>
      </c>
      <c r="B255" s="7" t="s">
        <v>530</v>
      </c>
      <c r="C255" s="7" t="s">
        <v>532</v>
      </c>
    </row>
    <row r="256" spans="1:3" ht="12.75">
      <c r="A256" s="6" t="str">
        <f>"11-9499"</f>
        <v>11-9499</v>
      </c>
      <c r="B256" s="7" t="s">
        <v>533</v>
      </c>
      <c r="C256" s="7" t="s">
        <v>110</v>
      </c>
    </row>
    <row r="257" spans="1:3" ht="12.75">
      <c r="A257" s="6" t="str">
        <f>"11-9558"</f>
        <v>11-9558</v>
      </c>
      <c r="B257" s="7" t="s">
        <v>60</v>
      </c>
      <c r="C257" s="7" t="s">
        <v>2700</v>
      </c>
    </row>
    <row r="258" spans="1:3" ht="12.75">
      <c r="A258" s="6" t="str">
        <f>"11-9589"</f>
        <v>11-9589</v>
      </c>
      <c r="B258" s="7" t="s">
        <v>534</v>
      </c>
      <c r="C258" s="7" t="s">
        <v>2047</v>
      </c>
    </row>
    <row r="259" spans="1:3" ht="12.75">
      <c r="A259" s="6" t="str">
        <f>"11-9592"</f>
        <v>11-9592</v>
      </c>
      <c r="B259" s="7" t="s">
        <v>535</v>
      </c>
      <c r="C259" s="10" t="s">
        <v>517</v>
      </c>
    </row>
    <row r="260" spans="1:3" ht="12.75">
      <c r="A260" s="6" t="str">
        <f>"11-9621"</f>
        <v>11-9621</v>
      </c>
      <c r="B260" s="7" t="s">
        <v>1944</v>
      </c>
      <c r="C260" s="7" t="s">
        <v>375</v>
      </c>
    </row>
    <row r="261" spans="1:3" ht="12.75">
      <c r="A261" s="6" t="str">
        <f>"11-9624"</f>
        <v>11-9624</v>
      </c>
      <c r="B261" s="7" t="s">
        <v>536</v>
      </c>
      <c r="C261" s="7" t="s">
        <v>2049</v>
      </c>
    </row>
    <row r="262" spans="1:3" ht="12.75">
      <c r="A262" s="6" t="str">
        <f>"11-9725"</f>
        <v>11-9725</v>
      </c>
      <c r="B262" s="7" t="s">
        <v>537</v>
      </c>
      <c r="C262" s="10" t="s">
        <v>452</v>
      </c>
    </row>
    <row r="263" spans="1:3" ht="12.75">
      <c r="A263" s="6" t="str">
        <f>"11-9924"</f>
        <v>11-9924</v>
      </c>
      <c r="B263" s="7" t="s">
        <v>538</v>
      </c>
      <c r="C263" s="7" t="s">
        <v>1498</v>
      </c>
    </row>
    <row r="264" spans="1:3" ht="12.75">
      <c r="A264" s="6" t="str">
        <f>"11-9933"</f>
        <v>11-9933</v>
      </c>
      <c r="B264" s="7" t="s">
        <v>920</v>
      </c>
      <c r="C264" s="7" t="s">
        <v>1811</v>
      </c>
    </row>
    <row r="265" spans="1:3" ht="12.75">
      <c r="A265" s="6" t="str">
        <f>"11-9934"</f>
        <v>11-9934</v>
      </c>
      <c r="B265" s="7" t="s">
        <v>921</v>
      </c>
      <c r="C265" s="7" t="s">
        <v>1505</v>
      </c>
    </row>
    <row r="266" spans="1:3" ht="12.75">
      <c r="A266" s="6" t="str">
        <f>"11-9935"</f>
        <v>11-9935</v>
      </c>
      <c r="B266" s="7" t="s">
        <v>2722</v>
      </c>
      <c r="C266" s="7" t="s">
        <v>1811</v>
      </c>
    </row>
    <row r="267" spans="1:3" ht="12.75">
      <c r="A267" s="6" t="str">
        <f>"11-9936"</f>
        <v>11-9936</v>
      </c>
      <c r="B267" s="7" t="s">
        <v>2723</v>
      </c>
      <c r="C267" s="7" t="s">
        <v>1811</v>
      </c>
    </row>
    <row r="268" spans="1:3" ht="12.75">
      <c r="A268" s="6" t="str">
        <f>"11-9937"</f>
        <v>11-9937</v>
      </c>
      <c r="B268" s="7" t="s">
        <v>2719</v>
      </c>
      <c r="C268" s="7" t="s">
        <v>1505</v>
      </c>
    </row>
    <row r="269" spans="1:3" ht="12.75">
      <c r="A269" s="6" t="str">
        <f>"11-9938"</f>
        <v>11-9938</v>
      </c>
      <c r="B269" s="7" t="s">
        <v>2720</v>
      </c>
      <c r="C269" s="7" t="s">
        <v>1505</v>
      </c>
    </row>
    <row r="270" spans="1:3" ht="12.75">
      <c r="A270" s="6" t="str">
        <f>"12-525"</f>
        <v>12-525</v>
      </c>
      <c r="B270" s="7" t="s">
        <v>2051</v>
      </c>
      <c r="C270" s="7" t="s">
        <v>539</v>
      </c>
    </row>
    <row r="271" spans="1:3" ht="12.75">
      <c r="A271" s="6" t="str">
        <f>"12-526"</f>
        <v>12-526</v>
      </c>
      <c r="B271" s="7" t="s">
        <v>60</v>
      </c>
      <c r="C271" s="7" t="s">
        <v>64</v>
      </c>
    </row>
    <row r="272" spans="1:3" ht="12.75">
      <c r="A272" s="6" t="str">
        <f>"12-6182"</f>
        <v>12-6182</v>
      </c>
      <c r="B272" s="7" t="s">
        <v>1895</v>
      </c>
      <c r="C272" s="7" t="s">
        <v>110</v>
      </c>
    </row>
    <row r="273" spans="1:3" ht="12.75">
      <c r="A273" s="6" t="str">
        <f>"12-6228"</f>
        <v>12-6228</v>
      </c>
      <c r="B273" s="7" t="s">
        <v>1896</v>
      </c>
      <c r="C273" s="7" t="s">
        <v>1897</v>
      </c>
    </row>
    <row r="274" spans="1:3" ht="12.75">
      <c r="A274" s="6" t="str">
        <f>"12-6285"</f>
        <v>12-6285</v>
      </c>
      <c r="B274" s="7" t="s">
        <v>1898</v>
      </c>
      <c r="C274" s="7" t="s">
        <v>2060</v>
      </c>
    </row>
    <row r="275" spans="1:3" ht="12.75">
      <c r="A275" s="6" t="str">
        <f>"12-6286"</f>
        <v>12-6286</v>
      </c>
      <c r="B275" s="7" t="s">
        <v>926</v>
      </c>
      <c r="C275" s="7" t="s">
        <v>2060</v>
      </c>
    </row>
    <row r="276" spans="1:3" ht="12.75">
      <c r="A276" s="6" t="str">
        <f>"12-707"</f>
        <v>12-707</v>
      </c>
      <c r="B276" s="7" t="s">
        <v>927</v>
      </c>
      <c r="C276" s="7" t="s">
        <v>928</v>
      </c>
    </row>
    <row r="277" spans="1:3" ht="12.75">
      <c r="A277" s="6" t="str">
        <f>"12-726"</f>
        <v>12-726</v>
      </c>
      <c r="B277" s="7" t="s">
        <v>929</v>
      </c>
      <c r="C277" s="7" t="s">
        <v>930</v>
      </c>
    </row>
    <row r="278" spans="1:3" ht="12.75">
      <c r="A278" s="6" t="str">
        <f>"12-7264"</f>
        <v>12-7264</v>
      </c>
      <c r="B278" s="7" t="s">
        <v>931</v>
      </c>
      <c r="C278" s="7" t="s">
        <v>932</v>
      </c>
    </row>
    <row r="279" spans="1:3" ht="12.75">
      <c r="A279" s="6" t="str">
        <f>"12-7382"</f>
        <v>12-7382</v>
      </c>
      <c r="B279" s="7" t="s">
        <v>933</v>
      </c>
      <c r="C279" s="7" t="s">
        <v>516</v>
      </c>
    </row>
    <row r="280" spans="1:3" ht="12.75">
      <c r="A280" s="6" t="str">
        <f>"12-7400"</f>
        <v>12-7400</v>
      </c>
      <c r="B280" s="7" t="s">
        <v>934</v>
      </c>
      <c r="C280" s="7" t="s">
        <v>935</v>
      </c>
    </row>
    <row r="281" spans="1:3" ht="12.75">
      <c r="A281" s="6" t="str">
        <f>"12-749"</f>
        <v>12-749</v>
      </c>
      <c r="B281" s="7" t="s">
        <v>936</v>
      </c>
      <c r="C281" s="7" t="s">
        <v>930</v>
      </c>
    </row>
    <row r="282" spans="1:3" ht="12.75">
      <c r="A282" s="6" t="str">
        <f>"12-765"</f>
        <v>12-765</v>
      </c>
      <c r="B282" s="7" t="s">
        <v>937</v>
      </c>
      <c r="C282" s="7" t="s">
        <v>1779</v>
      </c>
    </row>
    <row r="283" spans="1:3" ht="12.75">
      <c r="A283" s="6" t="str">
        <f>"12-8047"</f>
        <v>12-8047</v>
      </c>
      <c r="B283" s="7" t="s">
        <v>938</v>
      </c>
      <c r="C283" s="7" t="s">
        <v>939</v>
      </c>
    </row>
    <row r="284" spans="1:3" ht="12.75">
      <c r="A284" s="6" t="str">
        <f>"12-9097"</f>
        <v>12-9097</v>
      </c>
      <c r="B284" s="7" t="s">
        <v>940</v>
      </c>
      <c r="C284" s="7" t="s">
        <v>63</v>
      </c>
    </row>
    <row r="285" spans="1:3" ht="12.75">
      <c r="A285" s="6" t="str">
        <f>"12-9098"</f>
        <v>12-9098</v>
      </c>
      <c r="B285" s="7" t="s">
        <v>941</v>
      </c>
      <c r="C285" s="7" t="s">
        <v>942</v>
      </c>
    </row>
    <row r="286" spans="1:3" ht="12.75">
      <c r="A286" s="6" t="str">
        <f>"12-9099"</f>
        <v>12-9099</v>
      </c>
      <c r="B286" s="7" t="s">
        <v>943</v>
      </c>
      <c r="C286" s="7" t="s">
        <v>63</v>
      </c>
    </row>
    <row r="287" spans="1:3" ht="12.75">
      <c r="A287" s="6" t="str">
        <f>"12-9101"</f>
        <v>12-9101</v>
      </c>
      <c r="B287" s="7" t="s">
        <v>1896</v>
      </c>
      <c r="C287" s="7" t="s">
        <v>1897</v>
      </c>
    </row>
    <row r="288" spans="1:3" ht="12.75">
      <c r="A288" s="6" t="str">
        <f>"12-9102"</f>
        <v>12-9102</v>
      </c>
      <c r="B288" s="7" t="s">
        <v>944</v>
      </c>
      <c r="C288" s="7" t="s">
        <v>519</v>
      </c>
    </row>
    <row r="289" spans="1:3" ht="12.75">
      <c r="A289" s="6" t="str">
        <f>"12-9103"</f>
        <v>12-9103</v>
      </c>
      <c r="B289" s="7" t="s">
        <v>2611</v>
      </c>
      <c r="C289" s="7" t="s">
        <v>519</v>
      </c>
    </row>
    <row r="290" spans="1:3" ht="12.75">
      <c r="A290" s="6" t="str">
        <f>"12-9182AM"</f>
        <v>12-9182AM</v>
      </c>
      <c r="B290" s="7" t="s">
        <v>2612</v>
      </c>
      <c r="C290" s="7" t="s">
        <v>2613</v>
      </c>
    </row>
    <row r="291" spans="1:3" ht="12.75">
      <c r="A291" s="6" t="str">
        <f>"12-9342AM"</f>
        <v>12-9342AM</v>
      </c>
      <c r="B291" s="7" t="s">
        <v>540</v>
      </c>
      <c r="C291" s="7" t="s">
        <v>932</v>
      </c>
    </row>
    <row r="292" spans="1:3" ht="12.75">
      <c r="A292" s="6" t="str">
        <f>"13-330"</f>
        <v>13-330</v>
      </c>
      <c r="B292" s="7" t="s">
        <v>541</v>
      </c>
      <c r="C292" s="7" t="s">
        <v>452</v>
      </c>
    </row>
    <row r="293" spans="1:3" ht="12.75">
      <c r="A293" s="6" t="s">
        <v>2907</v>
      </c>
      <c r="B293" s="7" t="s">
        <v>2908</v>
      </c>
      <c r="C293" s="7" t="s">
        <v>2608</v>
      </c>
    </row>
    <row r="294" spans="1:3" ht="12.75">
      <c r="A294" s="6" t="str">
        <f>"13-506"</f>
        <v>13-506</v>
      </c>
      <c r="B294" s="7" t="s">
        <v>542</v>
      </c>
      <c r="C294" s="7" t="s">
        <v>63</v>
      </c>
    </row>
    <row r="295" spans="1:3" ht="12.75">
      <c r="A295" s="6" t="str">
        <f>"13-507"</f>
        <v>13-507</v>
      </c>
      <c r="B295" s="7" t="s">
        <v>543</v>
      </c>
      <c r="C295" s="7" t="s">
        <v>63</v>
      </c>
    </row>
    <row r="296" spans="1:3" ht="12.75">
      <c r="A296" s="6" t="s">
        <v>261</v>
      </c>
      <c r="B296" s="7" t="s">
        <v>262</v>
      </c>
      <c r="C296" s="7" t="s">
        <v>110</v>
      </c>
    </row>
    <row r="297" spans="1:3" ht="12.75">
      <c r="A297" s="6" t="str">
        <f>"13-659"</f>
        <v>13-659</v>
      </c>
      <c r="B297" s="7" t="s">
        <v>2724</v>
      </c>
      <c r="C297" s="10" t="s">
        <v>452</v>
      </c>
    </row>
    <row r="298" spans="1:3" ht="12.75">
      <c r="A298" s="6" t="str">
        <f>"13-920"</f>
        <v>13-920</v>
      </c>
      <c r="B298" s="7" t="s">
        <v>2725</v>
      </c>
      <c r="C298" s="10" t="s">
        <v>509</v>
      </c>
    </row>
    <row r="299" spans="1:3" ht="12.75">
      <c r="A299" s="6" t="str">
        <f>"13-924"</f>
        <v>13-924</v>
      </c>
      <c r="B299" s="7" t="s">
        <v>2726</v>
      </c>
      <c r="C299" s="10" t="s">
        <v>544</v>
      </c>
    </row>
    <row r="300" spans="1:3" ht="12.75">
      <c r="A300" s="6" t="s">
        <v>2013</v>
      </c>
      <c r="B300" s="7" t="s">
        <v>2014</v>
      </c>
      <c r="C300" s="10" t="s">
        <v>1271</v>
      </c>
    </row>
    <row r="301" spans="1:3" ht="12.75">
      <c r="A301" s="6"/>
      <c r="B301" s="7"/>
      <c r="C301" s="10"/>
    </row>
    <row r="302" spans="1:3" ht="15.75">
      <c r="A302" s="26" t="s">
        <v>545</v>
      </c>
      <c r="B302" s="27"/>
      <c r="C302" s="10"/>
    </row>
    <row r="303" spans="1:3" ht="12.75">
      <c r="A303" s="6" t="str">
        <f>"101-D214"</f>
        <v>101-D214</v>
      </c>
      <c r="B303" s="7" t="s">
        <v>546</v>
      </c>
      <c r="C303" s="7" t="s">
        <v>464</v>
      </c>
    </row>
    <row r="304" spans="1:3" ht="12.75">
      <c r="A304" s="6" t="str">
        <f>"101-X214"</f>
        <v>101-X214</v>
      </c>
      <c r="B304" s="7" t="s">
        <v>547</v>
      </c>
      <c r="C304" s="7" t="s">
        <v>464</v>
      </c>
    </row>
    <row r="305" spans="1:3" ht="12.75">
      <c r="A305" s="6" t="str">
        <f>"101-X426"</f>
        <v>101-X426</v>
      </c>
      <c r="B305" s="7" t="s">
        <v>548</v>
      </c>
      <c r="C305" s="7" t="s">
        <v>549</v>
      </c>
    </row>
    <row r="306" spans="1:3" ht="12.75">
      <c r="A306" s="6" t="str">
        <f>"101-X430"</f>
        <v>101-X430</v>
      </c>
      <c r="B306" s="7" t="s">
        <v>550</v>
      </c>
      <c r="C306" s="7" t="s">
        <v>551</v>
      </c>
    </row>
    <row r="307" spans="1:3" ht="12.75">
      <c r="A307" s="6" t="str">
        <f>"101-X430-LS"</f>
        <v>101-X430-LS</v>
      </c>
      <c r="B307" s="7" t="s">
        <v>552</v>
      </c>
      <c r="C307" s="7" t="s">
        <v>553</v>
      </c>
    </row>
    <row r="308" spans="1:3" ht="12.75">
      <c r="A308" s="6" t="s">
        <v>2462</v>
      </c>
      <c r="B308" s="7" t="s">
        <v>2463</v>
      </c>
      <c r="C308" s="7" t="s">
        <v>2648</v>
      </c>
    </row>
    <row r="309" spans="1:3" ht="12.75">
      <c r="A309" s="6" t="s">
        <v>554</v>
      </c>
      <c r="B309" s="7" t="s">
        <v>555</v>
      </c>
      <c r="C309" s="7" t="s">
        <v>556</v>
      </c>
    </row>
    <row r="310" spans="1:3" ht="12.75">
      <c r="A310" s="6" t="s">
        <v>557</v>
      </c>
      <c r="B310" s="7" t="s">
        <v>558</v>
      </c>
      <c r="C310" s="7" t="s">
        <v>559</v>
      </c>
    </row>
    <row r="311" spans="1:3" ht="12.75">
      <c r="A311" s="6" t="s">
        <v>560</v>
      </c>
      <c r="B311" s="7" t="s">
        <v>561</v>
      </c>
      <c r="C311" s="7" t="s">
        <v>562</v>
      </c>
    </row>
    <row r="312" spans="1:3" ht="12.75">
      <c r="A312" s="6" t="s">
        <v>563</v>
      </c>
      <c r="B312" s="7" t="s">
        <v>564</v>
      </c>
      <c r="C312" s="7" t="s">
        <v>1947</v>
      </c>
    </row>
    <row r="313" spans="1:3" ht="12.75">
      <c r="A313" s="6" t="s">
        <v>565</v>
      </c>
      <c r="B313" s="7" t="s">
        <v>566</v>
      </c>
      <c r="C313" s="10" t="s">
        <v>2311</v>
      </c>
    </row>
    <row r="314" spans="1:3" ht="12.75">
      <c r="A314" s="6" t="s">
        <v>567</v>
      </c>
      <c r="B314" s="7" t="s">
        <v>568</v>
      </c>
      <c r="C314" s="10" t="s">
        <v>2311</v>
      </c>
    </row>
    <row r="315" spans="1:3" ht="12.75">
      <c r="A315" s="6" t="s">
        <v>569</v>
      </c>
      <c r="B315" s="7" t="s">
        <v>570</v>
      </c>
      <c r="C315" s="10" t="s">
        <v>2311</v>
      </c>
    </row>
    <row r="316" spans="1:3" ht="12.75">
      <c r="A316" s="6" t="s">
        <v>571</v>
      </c>
      <c r="B316" s="7" t="s">
        <v>572</v>
      </c>
      <c r="C316" s="10" t="s">
        <v>2311</v>
      </c>
    </row>
    <row r="317" spans="1:3" ht="12.75">
      <c r="A317" s="6" t="s">
        <v>573</v>
      </c>
      <c r="B317" s="7" t="s">
        <v>574</v>
      </c>
      <c r="C317" s="7" t="s">
        <v>2613</v>
      </c>
    </row>
    <row r="318" spans="1:3" ht="12.75">
      <c r="A318" s="6" t="s">
        <v>575</v>
      </c>
      <c r="B318" s="7" t="s">
        <v>576</v>
      </c>
      <c r="C318" s="7" t="s">
        <v>1457</v>
      </c>
    </row>
    <row r="319" spans="1:3" ht="12.75">
      <c r="A319" s="6" t="s">
        <v>577</v>
      </c>
      <c r="B319" s="7" t="s">
        <v>578</v>
      </c>
      <c r="C319" s="7" t="s">
        <v>2613</v>
      </c>
    </row>
    <row r="320" spans="1:3" ht="12.75">
      <c r="A320" s="6" t="s">
        <v>579</v>
      </c>
      <c r="B320" s="7" t="s">
        <v>580</v>
      </c>
      <c r="C320" s="7" t="s">
        <v>932</v>
      </c>
    </row>
    <row r="321" spans="1:3" ht="12.75">
      <c r="A321" s="6" t="s">
        <v>581</v>
      </c>
      <c r="B321" s="7" t="s">
        <v>582</v>
      </c>
      <c r="C321" s="7" t="s">
        <v>2060</v>
      </c>
    </row>
    <row r="322" spans="1:3" ht="12.75">
      <c r="A322" s="6" t="s">
        <v>583</v>
      </c>
      <c r="B322" s="7" t="s">
        <v>584</v>
      </c>
      <c r="C322" s="10" t="s">
        <v>59</v>
      </c>
    </row>
    <row r="323" spans="1:3" ht="12.75">
      <c r="A323" s="6" t="s">
        <v>585</v>
      </c>
      <c r="B323" s="7" t="s">
        <v>586</v>
      </c>
      <c r="C323" s="7" t="s">
        <v>797</v>
      </c>
    </row>
    <row r="324" spans="1:3" ht="12.75">
      <c r="A324" s="6" t="s">
        <v>587</v>
      </c>
      <c r="B324" s="7" t="s">
        <v>588</v>
      </c>
      <c r="C324" s="7" t="s">
        <v>797</v>
      </c>
    </row>
    <row r="325" spans="1:3" ht="12.75">
      <c r="A325" s="6" t="s">
        <v>589</v>
      </c>
      <c r="B325" s="9" t="s">
        <v>590</v>
      </c>
      <c r="C325" s="7" t="s">
        <v>2049</v>
      </c>
    </row>
    <row r="326" spans="1:3" ht="12.75">
      <c r="A326" s="6" t="s">
        <v>591</v>
      </c>
      <c r="B326" s="7" t="s">
        <v>733</v>
      </c>
      <c r="C326" s="7" t="s">
        <v>2060</v>
      </c>
    </row>
    <row r="327" spans="1:3" ht="12.75">
      <c r="A327" s="6" t="s">
        <v>734</v>
      </c>
      <c r="B327" s="7" t="s">
        <v>735</v>
      </c>
      <c r="C327" s="10" t="s">
        <v>153</v>
      </c>
    </row>
    <row r="328" spans="1:3" ht="12.75">
      <c r="A328" s="6" t="s">
        <v>736</v>
      </c>
      <c r="B328" s="7" t="s">
        <v>737</v>
      </c>
      <c r="C328" s="7" t="s">
        <v>1947</v>
      </c>
    </row>
    <row r="329" spans="1:3" ht="12.75">
      <c r="A329" s="6" t="s">
        <v>738</v>
      </c>
      <c r="B329" s="7" t="s">
        <v>737</v>
      </c>
      <c r="C329" s="10" t="s">
        <v>2487</v>
      </c>
    </row>
    <row r="330" spans="1:3" ht="12.75">
      <c r="A330" s="6" t="s">
        <v>739</v>
      </c>
      <c r="B330" s="7" t="s">
        <v>740</v>
      </c>
      <c r="C330" s="7" t="s">
        <v>741</v>
      </c>
    </row>
    <row r="331" spans="1:3" ht="12.75">
      <c r="A331" s="6" t="s">
        <v>742</v>
      </c>
      <c r="B331" s="7" t="s">
        <v>743</v>
      </c>
      <c r="C331" s="10" t="s">
        <v>756</v>
      </c>
    </row>
    <row r="332" spans="1:3" ht="12.75">
      <c r="A332" s="6" t="s">
        <v>744</v>
      </c>
      <c r="B332" s="7" t="s">
        <v>745</v>
      </c>
      <c r="C332" s="10" t="s">
        <v>153</v>
      </c>
    </row>
    <row r="333" spans="1:3" ht="12.75">
      <c r="A333" s="6" t="s">
        <v>746</v>
      </c>
      <c r="B333" s="7" t="s">
        <v>747</v>
      </c>
      <c r="C333" s="7" t="s">
        <v>748</v>
      </c>
    </row>
    <row r="334" spans="1:3" ht="12.75">
      <c r="A334" s="6" t="s">
        <v>749</v>
      </c>
      <c r="B334" s="7" t="s">
        <v>750</v>
      </c>
      <c r="C334" s="7" t="s">
        <v>2056</v>
      </c>
    </row>
    <row r="335" spans="1:3" ht="12.75">
      <c r="A335" s="6" t="s">
        <v>751</v>
      </c>
      <c r="B335" s="7" t="s">
        <v>752</v>
      </c>
      <c r="C335" s="10" t="s">
        <v>2176</v>
      </c>
    </row>
    <row r="336" spans="1:3" ht="12.75">
      <c r="A336" s="6" t="s">
        <v>753</v>
      </c>
      <c r="B336" s="7" t="s">
        <v>754</v>
      </c>
      <c r="C336" s="7" t="s">
        <v>932</v>
      </c>
    </row>
    <row r="337" spans="1:3" ht="12.75">
      <c r="A337" s="6" t="s">
        <v>2451</v>
      </c>
      <c r="B337" s="7" t="s">
        <v>2452</v>
      </c>
      <c r="C337" s="7" t="s">
        <v>1270</v>
      </c>
    </row>
    <row r="338" spans="1:3" ht="12.75">
      <c r="A338" s="6" t="s">
        <v>788</v>
      </c>
      <c r="B338" s="7" t="s">
        <v>789</v>
      </c>
      <c r="C338" s="10" t="s">
        <v>2056</v>
      </c>
    </row>
    <row r="339" spans="1:3" ht="12.75">
      <c r="A339" s="6" t="s">
        <v>790</v>
      </c>
      <c r="B339" s="7" t="s">
        <v>791</v>
      </c>
      <c r="C339" s="7" t="s">
        <v>56</v>
      </c>
    </row>
    <row r="340" spans="1:3" ht="12.75">
      <c r="A340" s="6" t="s">
        <v>792</v>
      </c>
      <c r="B340" s="7" t="s">
        <v>793</v>
      </c>
      <c r="C340" s="7" t="s">
        <v>794</v>
      </c>
    </row>
    <row r="341" spans="1:3" ht="12.75">
      <c r="A341" s="6" t="s">
        <v>795</v>
      </c>
      <c r="B341" s="7" t="s">
        <v>796</v>
      </c>
      <c r="C341" s="7" t="s">
        <v>797</v>
      </c>
    </row>
    <row r="342" spans="1:3" ht="12.75">
      <c r="A342" s="6" t="s">
        <v>798</v>
      </c>
      <c r="B342" s="7" t="s">
        <v>799</v>
      </c>
      <c r="C342" s="7" t="s">
        <v>454</v>
      </c>
    </row>
    <row r="343" spans="1:3" ht="12.75">
      <c r="A343" s="6" t="s">
        <v>800</v>
      </c>
      <c r="B343" s="7" t="s">
        <v>801</v>
      </c>
      <c r="C343" s="7" t="s">
        <v>1270</v>
      </c>
    </row>
    <row r="344" spans="1:3" ht="12.75">
      <c r="A344" s="6" t="s">
        <v>802</v>
      </c>
      <c r="B344" s="7" t="s">
        <v>803</v>
      </c>
      <c r="C344" s="10" t="s">
        <v>1500</v>
      </c>
    </row>
    <row r="345" spans="1:3" ht="12.75">
      <c r="A345" s="6" t="s">
        <v>804</v>
      </c>
      <c r="B345" s="7" t="s">
        <v>805</v>
      </c>
      <c r="C345" s="7" t="s">
        <v>1500</v>
      </c>
    </row>
    <row r="346" spans="1:3" ht="12.75">
      <c r="A346" s="6" t="s">
        <v>806</v>
      </c>
      <c r="B346" s="7" t="s">
        <v>2059</v>
      </c>
      <c r="C346" s="7" t="s">
        <v>2487</v>
      </c>
    </row>
    <row r="347" spans="1:3" ht="12.75">
      <c r="A347" s="6" t="s">
        <v>807</v>
      </c>
      <c r="B347" s="7" t="s">
        <v>799</v>
      </c>
      <c r="C347" s="10" t="s">
        <v>489</v>
      </c>
    </row>
    <row r="348" spans="1:3" ht="12.75">
      <c r="A348" s="6" t="s">
        <v>808</v>
      </c>
      <c r="B348" s="7" t="s">
        <v>809</v>
      </c>
      <c r="C348" s="7" t="s">
        <v>1270</v>
      </c>
    </row>
    <row r="349" spans="1:3" ht="12.75">
      <c r="A349" s="6" t="s">
        <v>810</v>
      </c>
      <c r="B349" s="7" t="s">
        <v>811</v>
      </c>
      <c r="C349" s="10" t="s">
        <v>756</v>
      </c>
    </row>
    <row r="350" spans="1:3" ht="12.75">
      <c r="A350" s="6" t="s">
        <v>812</v>
      </c>
      <c r="B350" s="7" t="s">
        <v>813</v>
      </c>
      <c r="C350" s="7" t="s">
        <v>814</v>
      </c>
    </row>
    <row r="351" spans="1:3" ht="12.75">
      <c r="A351" s="6" t="s">
        <v>815</v>
      </c>
      <c r="B351" s="7" t="s">
        <v>816</v>
      </c>
      <c r="C351" s="7" t="s">
        <v>797</v>
      </c>
    </row>
    <row r="352" spans="1:3" ht="12.75">
      <c r="A352" s="6" t="s">
        <v>667</v>
      </c>
      <c r="B352" s="7" t="s">
        <v>668</v>
      </c>
      <c r="C352" s="7" t="s">
        <v>669</v>
      </c>
    </row>
    <row r="353" spans="1:3" ht="12.75">
      <c r="A353" s="6" t="s">
        <v>670</v>
      </c>
      <c r="B353" s="7" t="s">
        <v>671</v>
      </c>
      <c r="C353" s="7" t="s">
        <v>814</v>
      </c>
    </row>
    <row r="354" spans="1:3" ht="12.75">
      <c r="A354" s="6" t="s">
        <v>672</v>
      </c>
      <c r="B354" s="7" t="s">
        <v>673</v>
      </c>
      <c r="C354" s="7" t="s">
        <v>458</v>
      </c>
    </row>
    <row r="355" spans="1:3" ht="12.75">
      <c r="A355" s="6" t="s">
        <v>674</v>
      </c>
      <c r="B355" s="7" t="s">
        <v>675</v>
      </c>
      <c r="C355" s="7" t="s">
        <v>532</v>
      </c>
    </row>
    <row r="356" spans="1:3" ht="12.75">
      <c r="A356" s="6" t="s">
        <v>676</v>
      </c>
      <c r="B356" s="7" t="s">
        <v>677</v>
      </c>
      <c r="C356" s="10" t="s">
        <v>1945</v>
      </c>
    </row>
    <row r="357" spans="1:3" ht="12.75">
      <c r="A357" s="6" t="s">
        <v>678</v>
      </c>
      <c r="B357" s="7" t="s">
        <v>679</v>
      </c>
      <c r="C357" s="7" t="s">
        <v>1945</v>
      </c>
    </row>
    <row r="358" spans="1:3" ht="12.75">
      <c r="A358" s="6" t="s">
        <v>680</v>
      </c>
      <c r="B358" s="7" t="s">
        <v>681</v>
      </c>
      <c r="C358" s="10" t="s">
        <v>507</v>
      </c>
    </row>
    <row r="359" spans="1:3" ht="12.75">
      <c r="A359" s="6" t="s">
        <v>682</v>
      </c>
      <c r="B359" s="7" t="s">
        <v>683</v>
      </c>
      <c r="C359" s="10" t="s">
        <v>1496</v>
      </c>
    </row>
    <row r="360" spans="1:3" ht="12.75">
      <c r="A360" s="6" t="s">
        <v>684</v>
      </c>
      <c r="B360" s="7" t="s">
        <v>799</v>
      </c>
      <c r="C360" s="10" t="s">
        <v>486</v>
      </c>
    </row>
    <row r="361" spans="1:3" ht="12.75">
      <c r="A361" s="6" t="s">
        <v>685</v>
      </c>
      <c r="B361" s="7" t="s">
        <v>686</v>
      </c>
      <c r="C361" s="7" t="s">
        <v>2047</v>
      </c>
    </row>
    <row r="362" spans="1:3" ht="12.75">
      <c r="A362" s="6" t="s">
        <v>687</v>
      </c>
      <c r="B362" s="7" t="s">
        <v>688</v>
      </c>
      <c r="C362" s="7" t="s">
        <v>2047</v>
      </c>
    </row>
    <row r="363" spans="1:3" ht="12.75">
      <c r="A363" s="6" t="s">
        <v>689</v>
      </c>
      <c r="B363" s="7" t="s">
        <v>690</v>
      </c>
      <c r="C363" s="7" t="s">
        <v>466</v>
      </c>
    </row>
    <row r="364" spans="1:3" ht="12.75">
      <c r="A364" s="6" t="s">
        <v>691</v>
      </c>
      <c r="B364" s="7" t="s">
        <v>692</v>
      </c>
      <c r="C364" s="7" t="s">
        <v>2613</v>
      </c>
    </row>
    <row r="365" spans="1:3" ht="12.75">
      <c r="A365" s="6" t="s">
        <v>693</v>
      </c>
      <c r="B365" s="7" t="s">
        <v>791</v>
      </c>
      <c r="C365" s="7" t="s">
        <v>1801</v>
      </c>
    </row>
    <row r="366" spans="1:3" ht="12.75">
      <c r="A366" s="6" t="s">
        <v>694</v>
      </c>
      <c r="B366" s="7" t="s">
        <v>695</v>
      </c>
      <c r="C366" s="7" t="s">
        <v>1452</v>
      </c>
    </row>
    <row r="367" spans="1:3" ht="12.75">
      <c r="A367" s="6" t="s">
        <v>696</v>
      </c>
      <c r="B367" s="7" t="s">
        <v>697</v>
      </c>
      <c r="C367" s="10" t="s">
        <v>68</v>
      </c>
    </row>
    <row r="368" spans="1:3" ht="12.75">
      <c r="A368" s="6" t="s">
        <v>698</v>
      </c>
      <c r="B368" s="7" t="s">
        <v>699</v>
      </c>
      <c r="C368" s="10" t="s">
        <v>68</v>
      </c>
    </row>
    <row r="369" spans="1:3" ht="12.75">
      <c r="A369" s="6" t="s">
        <v>700</v>
      </c>
      <c r="B369" s="7" t="s">
        <v>701</v>
      </c>
      <c r="C369" s="7" t="s">
        <v>932</v>
      </c>
    </row>
    <row r="370" spans="1:3" ht="12.75">
      <c r="A370" s="6" t="s">
        <v>702</v>
      </c>
      <c r="B370" s="7" t="s">
        <v>2454</v>
      </c>
      <c r="C370" s="10" t="s">
        <v>1945</v>
      </c>
    </row>
    <row r="371" spans="1:3" ht="12.75">
      <c r="A371" s="6" t="s">
        <v>2455</v>
      </c>
      <c r="B371" s="7" t="s">
        <v>2231</v>
      </c>
      <c r="C371" s="7" t="s">
        <v>2232</v>
      </c>
    </row>
    <row r="372" spans="1:3" ht="12.75">
      <c r="A372" s="6" t="s">
        <v>2233</v>
      </c>
      <c r="B372" s="7" t="s">
        <v>2234</v>
      </c>
      <c r="C372" s="7" t="s">
        <v>2235</v>
      </c>
    </row>
    <row r="373" spans="1:3" ht="12.75">
      <c r="A373" s="6" t="s">
        <v>2236</v>
      </c>
      <c r="B373" s="7" t="s">
        <v>2237</v>
      </c>
      <c r="C373" s="7" t="s">
        <v>532</v>
      </c>
    </row>
    <row r="374" spans="1:3" ht="12.75">
      <c r="A374" s="6" t="s">
        <v>2238</v>
      </c>
      <c r="B374" s="7" t="s">
        <v>2239</v>
      </c>
      <c r="C374" s="7" t="s">
        <v>466</v>
      </c>
    </row>
    <row r="375" spans="1:3" ht="12.75">
      <c r="A375" s="6" t="s">
        <v>2240</v>
      </c>
      <c r="B375" s="7" t="s">
        <v>2241</v>
      </c>
      <c r="C375" s="7" t="s">
        <v>797</v>
      </c>
    </row>
    <row r="376" spans="1:3" ht="12.75">
      <c r="A376" s="6" t="s">
        <v>2242</v>
      </c>
      <c r="B376" s="7" t="s">
        <v>2243</v>
      </c>
      <c r="C376" s="7" t="s">
        <v>942</v>
      </c>
    </row>
    <row r="377" spans="1:3" ht="12.75">
      <c r="A377" s="6" t="s">
        <v>2244</v>
      </c>
      <c r="B377" s="7" t="s">
        <v>2245</v>
      </c>
      <c r="C377" s="7" t="s">
        <v>54</v>
      </c>
    </row>
    <row r="378" spans="1:3" ht="12.75">
      <c r="A378" s="6" t="s">
        <v>2246</v>
      </c>
      <c r="B378" s="7" t="s">
        <v>2247</v>
      </c>
      <c r="C378" s="7" t="s">
        <v>468</v>
      </c>
    </row>
    <row r="379" spans="1:3" ht="12.75">
      <c r="A379" s="6" t="s">
        <v>2248</v>
      </c>
      <c r="B379" s="7" t="s">
        <v>2249</v>
      </c>
      <c r="C379" s="7" t="s">
        <v>468</v>
      </c>
    </row>
    <row r="380" spans="1:3" ht="12.75">
      <c r="A380" s="6" t="s">
        <v>2250</v>
      </c>
      <c r="B380" s="7" t="s">
        <v>2251</v>
      </c>
      <c r="C380" s="7" t="s">
        <v>942</v>
      </c>
    </row>
    <row r="381" spans="1:3" ht="12.75">
      <c r="A381" s="6" t="s">
        <v>2252</v>
      </c>
      <c r="B381" s="7" t="s">
        <v>2253</v>
      </c>
      <c r="C381" s="7" t="s">
        <v>63</v>
      </c>
    </row>
    <row r="382" spans="1:3" ht="12.75">
      <c r="A382" s="6" t="s">
        <v>2254</v>
      </c>
      <c r="B382" s="7" t="s">
        <v>2255</v>
      </c>
      <c r="C382" s="10" t="s">
        <v>486</v>
      </c>
    </row>
    <row r="383" spans="1:3" ht="12.75">
      <c r="A383" s="6" t="s">
        <v>2256</v>
      </c>
      <c r="B383" s="7" t="s">
        <v>2257</v>
      </c>
      <c r="C383" s="7" t="s">
        <v>3131</v>
      </c>
    </row>
    <row r="384" spans="1:3" ht="12.75">
      <c r="A384" s="6" t="s">
        <v>2258</v>
      </c>
      <c r="B384" s="7" t="s">
        <v>2259</v>
      </c>
      <c r="C384" s="10" t="s">
        <v>3132</v>
      </c>
    </row>
    <row r="385" spans="1:3" ht="12.75">
      <c r="A385" s="6" t="s">
        <v>624</v>
      </c>
      <c r="B385" s="7" t="s">
        <v>625</v>
      </c>
      <c r="C385" s="7" t="s">
        <v>476</v>
      </c>
    </row>
    <row r="386" spans="1:3" ht="12.75">
      <c r="A386" s="6" t="s">
        <v>626</v>
      </c>
      <c r="B386" s="7" t="s">
        <v>627</v>
      </c>
      <c r="C386" s="7" t="s">
        <v>468</v>
      </c>
    </row>
    <row r="387" spans="1:3" ht="12.75">
      <c r="A387" s="6" t="s">
        <v>628</v>
      </c>
      <c r="B387" s="7" t="s">
        <v>629</v>
      </c>
      <c r="C387" s="7" t="s">
        <v>468</v>
      </c>
    </row>
    <row r="388" spans="1:3" ht="12.75">
      <c r="A388" s="6" t="s">
        <v>630</v>
      </c>
      <c r="B388" s="7" t="s">
        <v>2299</v>
      </c>
      <c r="C388" s="7" t="s">
        <v>63</v>
      </c>
    </row>
    <row r="389" spans="1:3" ht="12.75">
      <c r="A389" s="6" t="s">
        <v>2300</v>
      </c>
      <c r="B389" s="7" t="s">
        <v>2301</v>
      </c>
      <c r="C389" s="7" t="s">
        <v>1897</v>
      </c>
    </row>
    <row r="390" spans="1:3" ht="12.75">
      <c r="A390" s="6" t="s">
        <v>2302</v>
      </c>
      <c r="B390" s="7" t="s">
        <v>2303</v>
      </c>
      <c r="C390" s="7" t="s">
        <v>1897</v>
      </c>
    </row>
    <row r="391" spans="1:3" ht="12.75">
      <c r="A391" s="6" t="s">
        <v>2304</v>
      </c>
      <c r="B391" s="7" t="s">
        <v>2305</v>
      </c>
      <c r="C391" s="7" t="s">
        <v>468</v>
      </c>
    </row>
    <row r="392" spans="1:3" ht="12.75">
      <c r="A392" s="6" t="s">
        <v>2306</v>
      </c>
      <c r="B392" s="7" t="s">
        <v>2307</v>
      </c>
      <c r="C392" s="10" t="s">
        <v>2308</v>
      </c>
    </row>
    <row r="393" spans="1:3" ht="12.75">
      <c r="A393" s="6" t="s">
        <v>2309</v>
      </c>
      <c r="B393" s="7" t="s">
        <v>2310</v>
      </c>
      <c r="C393" s="10" t="s">
        <v>2311</v>
      </c>
    </row>
    <row r="394" spans="1:3" ht="12.75">
      <c r="A394" s="6" t="s">
        <v>2312</v>
      </c>
      <c r="B394" s="7" t="s">
        <v>653</v>
      </c>
      <c r="C394" s="7" t="s">
        <v>654</v>
      </c>
    </row>
    <row r="395" spans="1:3" ht="12.75">
      <c r="A395" s="6" t="s">
        <v>655</v>
      </c>
      <c r="B395" s="7" t="s">
        <v>656</v>
      </c>
      <c r="C395" s="7" t="s">
        <v>657</v>
      </c>
    </row>
    <row r="396" spans="1:3" ht="12.75">
      <c r="A396" s="6" t="s">
        <v>658</v>
      </c>
      <c r="B396" s="7" t="s">
        <v>659</v>
      </c>
      <c r="C396" s="7" t="s">
        <v>657</v>
      </c>
    </row>
    <row r="397" spans="1:3" ht="12.75">
      <c r="A397" s="6" t="s">
        <v>660</v>
      </c>
      <c r="B397" s="7" t="s">
        <v>2468</v>
      </c>
      <c r="C397" s="10" t="s">
        <v>1496</v>
      </c>
    </row>
    <row r="398" spans="1:3" ht="12.75">
      <c r="A398" s="6" t="s">
        <v>2469</v>
      </c>
      <c r="B398" s="7" t="s">
        <v>2470</v>
      </c>
      <c r="C398" s="10" t="s">
        <v>544</v>
      </c>
    </row>
    <row r="399" spans="1:3" ht="12.75">
      <c r="A399" s="6" t="s">
        <v>2471</v>
      </c>
      <c r="B399" s="7" t="s">
        <v>2472</v>
      </c>
      <c r="C399" s="10" t="s">
        <v>2473</v>
      </c>
    </row>
    <row r="400" spans="1:3" ht="12.75">
      <c r="A400" s="6" t="s">
        <v>2474</v>
      </c>
      <c r="B400" s="7" t="s">
        <v>2475</v>
      </c>
      <c r="C400" s="7" t="s">
        <v>1945</v>
      </c>
    </row>
    <row r="401" spans="1:3" ht="12.75">
      <c r="A401" s="6" t="s">
        <v>2474</v>
      </c>
      <c r="B401" s="7" t="s">
        <v>2476</v>
      </c>
      <c r="C401" s="10" t="s">
        <v>476</v>
      </c>
    </row>
    <row r="402" spans="1:3" ht="12.75">
      <c r="A402" s="6" t="s">
        <v>2477</v>
      </c>
      <c r="B402" s="7" t="s">
        <v>2478</v>
      </c>
      <c r="C402" s="10" t="s">
        <v>1496</v>
      </c>
    </row>
    <row r="403" spans="1:3" ht="12.75">
      <c r="A403" s="6" t="s">
        <v>2479</v>
      </c>
      <c r="B403" s="7" t="s">
        <v>2995</v>
      </c>
      <c r="C403" s="7" t="s">
        <v>517</v>
      </c>
    </row>
    <row r="404" spans="1:3" ht="12.75">
      <c r="A404" s="6" t="s">
        <v>2480</v>
      </c>
      <c r="B404" s="7" t="s">
        <v>2481</v>
      </c>
      <c r="C404" s="7" t="s">
        <v>489</v>
      </c>
    </row>
    <row r="405" spans="1:3" ht="12.75">
      <c r="A405" s="6" t="s">
        <v>2482</v>
      </c>
      <c r="B405" s="7" t="s">
        <v>2481</v>
      </c>
      <c r="C405" s="7" t="s">
        <v>1913</v>
      </c>
    </row>
    <row r="406" spans="1:3" ht="12.75">
      <c r="A406" s="6" t="s">
        <v>2482</v>
      </c>
      <c r="B406" s="9" t="s">
        <v>2483</v>
      </c>
      <c r="C406" s="10" t="s">
        <v>2484</v>
      </c>
    </row>
    <row r="407" spans="1:3" ht="12.75">
      <c r="A407" s="6" t="s">
        <v>2485</v>
      </c>
      <c r="B407" s="9" t="s">
        <v>2486</v>
      </c>
      <c r="C407" s="7" t="s">
        <v>1500</v>
      </c>
    </row>
    <row r="408" spans="1:3" ht="12.75">
      <c r="A408" s="6" t="s">
        <v>2488</v>
      </c>
      <c r="B408" s="7" t="s">
        <v>2489</v>
      </c>
      <c r="C408" s="7" t="s">
        <v>2490</v>
      </c>
    </row>
    <row r="409" spans="1:3" ht="12.75">
      <c r="A409" s="6" t="s">
        <v>2491</v>
      </c>
      <c r="B409" s="7" t="s">
        <v>2569</v>
      </c>
      <c r="C409" s="10" t="s">
        <v>2176</v>
      </c>
    </row>
    <row r="410" spans="1:3" ht="12.75">
      <c r="A410" s="6" t="s">
        <v>2863</v>
      </c>
      <c r="B410" s="7" t="s">
        <v>2864</v>
      </c>
      <c r="C410" s="10" t="s">
        <v>66</v>
      </c>
    </row>
    <row r="411" spans="1:3" ht="12.75">
      <c r="A411" s="6" t="s">
        <v>2570</v>
      </c>
      <c r="B411" s="7" t="s">
        <v>2571</v>
      </c>
      <c r="C411" s="10" t="s">
        <v>1496</v>
      </c>
    </row>
    <row r="412" spans="1:3" ht="12.75">
      <c r="A412" s="6" t="s">
        <v>2572</v>
      </c>
      <c r="B412" s="7" t="s">
        <v>2573</v>
      </c>
      <c r="C412" s="7" t="s">
        <v>1500</v>
      </c>
    </row>
    <row r="413" spans="1:3" ht="12.75">
      <c r="A413" s="6" t="s">
        <v>2574</v>
      </c>
      <c r="B413" s="7" t="s">
        <v>2575</v>
      </c>
      <c r="C413" s="10" t="s">
        <v>482</v>
      </c>
    </row>
    <row r="414" spans="1:3" ht="12.75">
      <c r="A414" s="6" t="s">
        <v>2576</v>
      </c>
      <c r="B414" s="7" t="s">
        <v>2614</v>
      </c>
      <c r="C414" s="10" t="s">
        <v>2069</v>
      </c>
    </row>
    <row r="415" spans="1:3" ht="12.75">
      <c r="A415" s="6" t="s">
        <v>2615</v>
      </c>
      <c r="B415" s="7" t="s">
        <v>2616</v>
      </c>
      <c r="C415" s="10" t="s">
        <v>482</v>
      </c>
    </row>
    <row r="416" spans="1:3" ht="12.75">
      <c r="A416" s="6" t="s">
        <v>2617</v>
      </c>
      <c r="B416" s="7" t="s">
        <v>2618</v>
      </c>
      <c r="C416" s="10" t="s">
        <v>2619</v>
      </c>
    </row>
    <row r="417" spans="1:3" ht="12.75">
      <c r="A417" s="6" t="s">
        <v>2620</v>
      </c>
      <c r="B417" s="7" t="s">
        <v>2621</v>
      </c>
      <c r="C417" s="7" t="s">
        <v>507</v>
      </c>
    </row>
    <row r="418" spans="1:3" ht="12.75">
      <c r="A418" s="6" t="s">
        <v>2622</v>
      </c>
      <c r="B418" s="7" t="s">
        <v>2623</v>
      </c>
      <c r="C418" s="7">
        <v>1.3</v>
      </c>
    </row>
    <row r="419" spans="1:3" ht="12.75">
      <c r="A419" s="6" t="s">
        <v>2624</v>
      </c>
      <c r="B419" s="7" t="s">
        <v>2625</v>
      </c>
      <c r="C419" s="11">
        <v>4</v>
      </c>
    </row>
    <row r="420" spans="1:3" ht="12.75">
      <c r="A420" s="6" t="s">
        <v>2626</v>
      </c>
      <c r="B420" s="7" t="s">
        <v>2627</v>
      </c>
      <c r="C420" s="10" t="s">
        <v>521</v>
      </c>
    </row>
    <row r="421" spans="1:3" ht="12.75">
      <c r="A421" s="6" t="s">
        <v>2628</v>
      </c>
      <c r="B421" s="7" t="s">
        <v>2629</v>
      </c>
      <c r="C421" s="10" t="s">
        <v>2054</v>
      </c>
    </row>
    <row r="422" spans="1:3" ht="12.75">
      <c r="A422" s="6" t="s">
        <v>2630</v>
      </c>
      <c r="B422" s="7" t="s">
        <v>2631</v>
      </c>
      <c r="C422" s="7" t="s">
        <v>2632</v>
      </c>
    </row>
    <row r="423" spans="1:3" ht="12.75">
      <c r="A423" s="6" t="s">
        <v>2633</v>
      </c>
      <c r="B423" s="7" t="s">
        <v>2634</v>
      </c>
      <c r="C423" s="10" t="s">
        <v>2635</v>
      </c>
    </row>
    <row r="424" spans="1:3" ht="12.75">
      <c r="A424" s="6" t="s">
        <v>2636</v>
      </c>
      <c r="B424" s="7" t="s">
        <v>2637</v>
      </c>
      <c r="C424" s="10" t="s">
        <v>66</v>
      </c>
    </row>
    <row r="425" spans="1:3" ht="12.75">
      <c r="A425" s="6" t="s">
        <v>2638</v>
      </c>
      <c r="B425" s="7" t="s">
        <v>2639</v>
      </c>
      <c r="C425" s="10" t="s">
        <v>66</v>
      </c>
    </row>
    <row r="426" spans="1:3" ht="12.75">
      <c r="A426" s="6" t="s">
        <v>2640</v>
      </c>
      <c r="B426" s="7" t="s">
        <v>2641</v>
      </c>
      <c r="C426" s="10" t="s">
        <v>1454</v>
      </c>
    </row>
    <row r="427" spans="1:3" ht="12.75">
      <c r="A427" s="6" t="s">
        <v>2642</v>
      </c>
      <c r="B427" s="7" t="s">
        <v>2643</v>
      </c>
      <c r="C427" s="7" t="s">
        <v>654</v>
      </c>
    </row>
    <row r="428" spans="1:3" ht="12.75">
      <c r="A428" s="6" t="s">
        <v>2644</v>
      </c>
      <c r="B428" s="7" t="s">
        <v>2645</v>
      </c>
      <c r="C428" s="10" t="s">
        <v>2635</v>
      </c>
    </row>
    <row r="429" spans="1:3" ht="12.75">
      <c r="A429" s="6" t="s">
        <v>2646</v>
      </c>
      <c r="B429" s="7" t="s">
        <v>2647</v>
      </c>
      <c r="C429" s="7" t="s">
        <v>2029</v>
      </c>
    </row>
    <row r="430" spans="1:3" ht="12.75">
      <c r="A430" s="6" t="s">
        <v>2649</v>
      </c>
      <c r="B430" s="7" t="s">
        <v>2650</v>
      </c>
      <c r="C430" s="7" t="s">
        <v>1457</v>
      </c>
    </row>
    <row r="431" spans="1:3" ht="12.75">
      <c r="A431" s="6" t="s">
        <v>2651</v>
      </c>
      <c r="B431" s="7" t="s">
        <v>2603</v>
      </c>
      <c r="C431" s="10" t="s">
        <v>486</v>
      </c>
    </row>
    <row r="432" spans="1:3" ht="12.75">
      <c r="A432" s="6" t="s">
        <v>2604</v>
      </c>
      <c r="B432" s="7" t="s">
        <v>2605</v>
      </c>
      <c r="C432" s="11" t="s">
        <v>657</v>
      </c>
    </row>
    <row r="433" spans="1:3" ht="12.75">
      <c r="A433" s="6" t="s">
        <v>2606</v>
      </c>
      <c r="B433" s="7" t="s">
        <v>2607</v>
      </c>
      <c r="C433" s="7" t="s">
        <v>2049</v>
      </c>
    </row>
    <row r="434" spans="1:3" ht="12.75">
      <c r="A434" s="6" t="s">
        <v>2609</v>
      </c>
      <c r="B434" s="7" t="s">
        <v>1327</v>
      </c>
      <c r="C434" s="10" t="s">
        <v>68</v>
      </c>
    </row>
    <row r="435" spans="1:3" ht="12.75">
      <c r="A435" s="6" t="s">
        <v>1328</v>
      </c>
      <c r="B435" s="7" t="s">
        <v>1329</v>
      </c>
      <c r="C435" s="10" t="s">
        <v>507</v>
      </c>
    </row>
    <row r="436" spans="1:3" ht="12.75">
      <c r="A436" s="6" t="s">
        <v>1330</v>
      </c>
      <c r="B436" s="7" t="s">
        <v>1331</v>
      </c>
      <c r="C436" s="7" t="s">
        <v>2049</v>
      </c>
    </row>
    <row r="437" spans="1:3" ht="12.75">
      <c r="A437" s="6" t="s">
        <v>1332</v>
      </c>
      <c r="B437" s="7" t="s">
        <v>2994</v>
      </c>
      <c r="C437" s="7" t="s">
        <v>2490</v>
      </c>
    </row>
    <row r="438" spans="1:3" ht="12.75">
      <c r="A438" s="6" t="s">
        <v>1333</v>
      </c>
      <c r="B438" s="7" t="s">
        <v>1334</v>
      </c>
      <c r="C438" s="7" t="s">
        <v>1988</v>
      </c>
    </row>
    <row r="439" spans="1:3" ht="12.75">
      <c r="A439" s="6" t="s">
        <v>1335</v>
      </c>
      <c r="B439" s="7" t="s">
        <v>1336</v>
      </c>
      <c r="C439" s="10" t="s">
        <v>452</v>
      </c>
    </row>
    <row r="440" spans="1:4" ht="12.75">
      <c r="A440" s="6" t="s">
        <v>1337</v>
      </c>
      <c r="B440" s="7" t="s">
        <v>1338</v>
      </c>
      <c r="C440" s="7" t="s">
        <v>458</v>
      </c>
      <c r="D440" s="12"/>
    </row>
    <row r="441" spans="1:4" ht="12.75">
      <c r="A441" s="6" t="s">
        <v>264</v>
      </c>
      <c r="B441" s="7" t="s">
        <v>265</v>
      </c>
      <c r="C441" s="7" t="s">
        <v>532</v>
      </c>
      <c r="D441" s="12"/>
    </row>
    <row r="442" spans="1:3" ht="12.75">
      <c r="A442" s="6" t="s">
        <v>1339</v>
      </c>
      <c r="B442" s="7" t="s">
        <v>1340</v>
      </c>
      <c r="C442" s="10" t="s">
        <v>153</v>
      </c>
    </row>
    <row r="443" spans="1:3" ht="12.75">
      <c r="A443" s="6" t="s">
        <v>1341</v>
      </c>
      <c r="B443" s="7" t="s">
        <v>1342</v>
      </c>
      <c r="C443" s="7" t="s">
        <v>649</v>
      </c>
    </row>
    <row r="444" spans="1:3" ht="12.75">
      <c r="A444" s="6" t="s">
        <v>1343</v>
      </c>
      <c r="B444" s="7" t="s">
        <v>1344</v>
      </c>
      <c r="C444" s="10" t="s">
        <v>2308</v>
      </c>
    </row>
    <row r="445" spans="1:3" ht="12.75">
      <c r="A445" s="6" t="s">
        <v>1345</v>
      </c>
      <c r="B445" s="7" t="s">
        <v>1346</v>
      </c>
      <c r="C445" s="10" t="s">
        <v>1496</v>
      </c>
    </row>
    <row r="446" spans="1:3" ht="12.75">
      <c r="A446" s="6" t="s">
        <v>924</v>
      </c>
      <c r="B446" s="7" t="s">
        <v>925</v>
      </c>
      <c r="C446" s="10" t="s">
        <v>1457</v>
      </c>
    </row>
    <row r="447" spans="1:3" ht="12.75">
      <c r="A447" s="6" t="s">
        <v>1347</v>
      </c>
      <c r="B447" s="7" t="s">
        <v>1348</v>
      </c>
      <c r="C447" s="7" t="s">
        <v>1913</v>
      </c>
    </row>
    <row r="448" spans="1:3" ht="12.75">
      <c r="A448" s="6" t="s">
        <v>1349</v>
      </c>
      <c r="B448" s="7" t="s">
        <v>2992</v>
      </c>
      <c r="C448" s="7" t="s">
        <v>1945</v>
      </c>
    </row>
    <row r="449" spans="1:3" ht="12.75">
      <c r="A449" s="6" t="s">
        <v>1350</v>
      </c>
      <c r="B449" s="7" t="s">
        <v>1351</v>
      </c>
      <c r="C449" s="7" t="s">
        <v>654</v>
      </c>
    </row>
    <row r="450" spans="1:3" ht="12.75">
      <c r="A450" s="6" t="s">
        <v>1352</v>
      </c>
      <c r="B450" s="7" t="s">
        <v>1353</v>
      </c>
      <c r="C450" s="10" t="s">
        <v>2473</v>
      </c>
    </row>
    <row r="451" spans="1:3" ht="12.75">
      <c r="A451" s="6" t="s">
        <v>922</v>
      </c>
      <c r="B451" s="7" t="s">
        <v>923</v>
      </c>
      <c r="C451" s="10" t="s">
        <v>1457</v>
      </c>
    </row>
    <row r="452" spans="1:3" ht="12.75">
      <c r="A452" s="6" t="s">
        <v>1354</v>
      </c>
      <c r="B452" s="7" t="s">
        <v>1355</v>
      </c>
      <c r="C452" s="10" t="s">
        <v>1356</v>
      </c>
    </row>
    <row r="453" spans="1:3" ht="12.75">
      <c r="A453" s="6" t="s">
        <v>1357</v>
      </c>
      <c r="B453" s="7" t="s">
        <v>1358</v>
      </c>
      <c r="C453" s="10" t="s">
        <v>2054</v>
      </c>
    </row>
    <row r="454" spans="1:3" ht="12.75">
      <c r="A454" s="6" t="s">
        <v>1359</v>
      </c>
      <c r="B454" s="7" t="s">
        <v>2584</v>
      </c>
      <c r="C454" s="10" t="s">
        <v>1356</v>
      </c>
    </row>
    <row r="455" spans="1:3" ht="12.75">
      <c r="A455" s="6" t="s">
        <v>2585</v>
      </c>
      <c r="B455" s="7" t="s">
        <v>2993</v>
      </c>
      <c r="C455" s="10" t="s">
        <v>458</v>
      </c>
    </row>
    <row r="456" spans="1:3" ht="12.75">
      <c r="A456" s="6" t="s">
        <v>2586</v>
      </c>
      <c r="B456" s="7" t="s">
        <v>2587</v>
      </c>
      <c r="C456" s="10" t="s">
        <v>2311</v>
      </c>
    </row>
    <row r="457" spans="1:3" ht="12.75">
      <c r="A457" s="6" t="s">
        <v>2588</v>
      </c>
      <c r="B457" s="7" t="s">
        <v>2589</v>
      </c>
      <c r="C457" s="7" t="s">
        <v>657</v>
      </c>
    </row>
    <row r="458" spans="1:3" ht="12.75">
      <c r="A458" s="6" t="s">
        <v>2590</v>
      </c>
      <c r="B458" s="7" t="s">
        <v>2591</v>
      </c>
      <c r="C458" s="7" t="s">
        <v>797</v>
      </c>
    </row>
    <row r="459" spans="1:3" ht="12.75">
      <c r="A459" s="6" t="s">
        <v>1907</v>
      </c>
      <c r="B459" s="40" t="s">
        <v>763</v>
      </c>
      <c r="C459" s="7" t="s">
        <v>110</v>
      </c>
    </row>
    <row r="460" spans="1:3" ht="12.75">
      <c r="A460" s="6" t="s">
        <v>2592</v>
      </c>
      <c r="B460" s="7" t="s">
        <v>2593</v>
      </c>
      <c r="C460" s="7" t="s">
        <v>532</v>
      </c>
    </row>
    <row r="461" spans="1:3" ht="12.75">
      <c r="A461" s="6" t="s">
        <v>2594</v>
      </c>
      <c r="B461" s="7" t="s">
        <v>2595</v>
      </c>
      <c r="C461" s="7" t="s">
        <v>2049</v>
      </c>
    </row>
    <row r="462" spans="1:3" ht="12.75">
      <c r="A462" s="6" t="s">
        <v>2596</v>
      </c>
      <c r="B462" s="7" t="s">
        <v>2597</v>
      </c>
      <c r="C462" s="7" t="s">
        <v>110</v>
      </c>
    </row>
    <row r="463" spans="1:3" ht="12.75">
      <c r="A463" s="6" t="s">
        <v>2598</v>
      </c>
      <c r="B463" s="7" t="s">
        <v>2599</v>
      </c>
      <c r="C463" s="7" t="s">
        <v>2029</v>
      </c>
    </row>
    <row r="464" spans="1:3" ht="12.75">
      <c r="A464" s="6" t="s">
        <v>2600</v>
      </c>
      <c r="B464" s="7" t="s">
        <v>2601</v>
      </c>
      <c r="C464" s="10" t="s">
        <v>458</v>
      </c>
    </row>
    <row r="465" spans="1:3" ht="12.75">
      <c r="A465" s="6" t="s">
        <v>1234</v>
      </c>
      <c r="B465" s="7" t="s">
        <v>1235</v>
      </c>
      <c r="C465" s="7" t="s">
        <v>110</v>
      </c>
    </row>
    <row r="466" spans="1:3" ht="12.75">
      <c r="A466" s="6" t="s">
        <v>1236</v>
      </c>
      <c r="B466" s="7" t="s">
        <v>1237</v>
      </c>
      <c r="C466" s="10" t="s">
        <v>515</v>
      </c>
    </row>
    <row r="467" spans="1:3" ht="12.75">
      <c r="A467" s="6" t="s">
        <v>1238</v>
      </c>
      <c r="B467" s="7" t="s">
        <v>1239</v>
      </c>
      <c r="C467" s="7" t="s">
        <v>532</v>
      </c>
    </row>
    <row r="468" spans="1:3" ht="12.75">
      <c r="A468" s="6" t="s">
        <v>1240</v>
      </c>
      <c r="B468" s="9" t="s">
        <v>1241</v>
      </c>
      <c r="C468" s="7" t="s">
        <v>932</v>
      </c>
    </row>
    <row r="469" spans="1:3" ht="12.75">
      <c r="A469" s="6" t="s">
        <v>1242</v>
      </c>
      <c r="B469" s="7" t="s">
        <v>1243</v>
      </c>
      <c r="C469" s="7" t="s">
        <v>110</v>
      </c>
    </row>
    <row r="470" spans="1:3" ht="12.75">
      <c r="A470" s="6" t="s">
        <v>1244</v>
      </c>
      <c r="B470" s="7" t="s">
        <v>1245</v>
      </c>
      <c r="C470" s="7" t="s">
        <v>2047</v>
      </c>
    </row>
    <row r="471" spans="1:3" ht="12.75">
      <c r="A471" s="6" t="s">
        <v>1246</v>
      </c>
      <c r="B471" s="7" t="s">
        <v>1247</v>
      </c>
      <c r="C471" s="7" t="s">
        <v>519</v>
      </c>
    </row>
    <row r="472" spans="1:3" ht="12.75">
      <c r="A472" s="6" t="s">
        <v>1248</v>
      </c>
      <c r="B472" s="7" t="s">
        <v>1249</v>
      </c>
      <c r="C472" s="7" t="s">
        <v>1779</v>
      </c>
    </row>
    <row r="473" spans="1:3" ht="12.75">
      <c r="A473" s="6" t="s">
        <v>1250</v>
      </c>
      <c r="B473" s="7" t="s">
        <v>1251</v>
      </c>
      <c r="C473" s="7" t="s">
        <v>1779</v>
      </c>
    </row>
    <row r="474" spans="1:3" ht="12.75">
      <c r="A474" s="6" t="s">
        <v>1252</v>
      </c>
      <c r="B474" s="7" t="s">
        <v>1249</v>
      </c>
      <c r="C474" s="7" t="s">
        <v>1779</v>
      </c>
    </row>
    <row r="475" spans="1:3" ht="12.75">
      <c r="A475" s="6" t="s">
        <v>1253</v>
      </c>
      <c r="B475" s="7" t="s">
        <v>1254</v>
      </c>
      <c r="C475" s="7" t="s">
        <v>1779</v>
      </c>
    </row>
    <row r="476" spans="1:3" ht="12.75">
      <c r="A476" s="6" t="s">
        <v>1255</v>
      </c>
      <c r="B476" s="7" t="s">
        <v>1277</v>
      </c>
      <c r="C476" s="7" t="s">
        <v>942</v>
      </c>
    </row>
    <row r="477" spans="1:3" ht="12.75">
      <c r="A477" s="6" t="s">
        <v>3206</v>
      </c>
      <c r="B477" s="7" t="s">
        <v>3207</v>
      </c>
      <c r="C477" s="7" t="s">
        <v>3208</v>
      </c>
    </row>
    <row r="478" spans="1:3" ht="12.75">
      <c r="A478" s="6" t="s">
        <v>1278</v>
      </c>
      <c r="B478" s="7" t="s">
        <v>1279</v>
      </c>
      <c r="C478" s="7" t="s">
        <v>1280</v>
      </c>
    </row>
    <row r="479" spans="1:3" ht="12.75">
      <c r="A479" s="6" t="s">
        <v>2009</v>
      </c>
      <c r="B479" s="7" t="s">
        <v>2010</v>
      </c>
      <c r="C479" s="7" t="s">
        <v>669</v>
      </c>
    </row>
    <row r="480" spans="1:3" ht="12.75">
      <c r="A480" s="6" t="s">
        <v>1281</v>
      </c>
      <c r="B480" s="7" t="s">
        <v>2597</v>
      </c>
      <c r="C480" s="7" t="s">
        <v>110</v>
      </c>
    </row>
    <row r="481" spans="1:3" ht="12.75">
      <c r="A481" s="6" t="s">
        <v>1782</v>
      </c>
      <c r="B481" s="19" t="s">
        <v>1127</v>
      </c>
      <c r="C481" s="7" t="s">
        <v>268</v>
      </c>
    </row>
    <row r="482" spans="1:3" ht="12.75">
      <c r="A482" s="6" t="s">
        <v>1158</v>
      </c>
      <c r="B482" s="19" t="s">
        <v>1159</v>
      </c>
      <c r="C482" s="7" t="s">
        <v>1160</v>
      </c>
    </row>
    <row r="483" spans="1:3" ht="12.75">
      <c r="A483" s="6" t="s">
        <v>1282</v>
      </c>
      <c r="B483" s="7" t="s">
        <v>1283</v>
      </c>
      <c r="C483" s="7" t="s">
        <v>2047</v>
      </c>
    </row>
    <row r="484" spans="1:3" ht="12.75">
      <c r="A484" s="6" t="s">
        <v>1284</v>
      </c>
      <c r="B484" s="7" t="s">
        <v>1285</v>
      </c>
      <c r="C484" s="7" t="s">
        <v>532</v>
      </c>
    </row>
    <row r="485" spans="1:3" ht="12.75">
      <c r="A485" s="6" t="s">
        <v>1076</v>
      </c>
      <c r="B485" s="7" t="s">
        <v>1077</v>
      </c>
      <c r="C485" s="7" t="s">
        <v>2648</v>
      </c>
    </row>
    <row r="486" spans="1:3" ht="12.75">
      <c r="A486" s="6" t="s">
        <v>1855</v>
      </c>
      <c r="B486" s="7" t="s">
        <v>615</v>
      </c>
      <c r="C486" s="7" t="s">
        <v>616</v>
      </c>
    </row>
    <row r="487" spans="1:3" ht="12.75">
      <c r="A487" s="6" t="s">
        <v>1286</v>
      </c>
      <c r="B487" s="7" t="s">
        <v>1287</v>
      </c>
      <c r="C487" s="7" t="s">
        <v>458</v>
      </c>
    </row>
    <row r="488" spans="1:3" ht="12.75">
      <c r="A488" s="6" t="s">
        <v>1288</v>
      </c>
      <c r="B488" s="7" t="s">
        <v>1289</v>
      </c>
      <c r="C488" s="7" t="s">
        <v>458</v>
      </c>
    </row>
    <row r="489" spans="1:3" ht="12.75">
      <c r="A489" s="6" t="s">
        <v>1290</v>
      </c>
      <c r="B489" s="7" t="s">
        <v>1291</v>
      </c>
      <c r="C489" s="7" t="s">
        <v>2555</v>
      </c>
    </row>
    <row r="490" spans="1:3" ht="12.75">
      <c r="A490" s="6" t="s">
        <v>2556</v>
      </c>
      <c r="B490" s="7" t="s">
        <v>2557</v>
      </c>
      <c r="C490" s="7" t="s">
        <v>2049</v>
      </c>
    </row>
    <row r="491" spans="1:3" ht="12.75">
      <c r="A491" s="6" t="s">
        <v>2558</v>
      </c>
      <c r="B491" s="7" t="s">
        <v>2559</v>
      </c>
      <c r="C491" s="7" t="s">
        <v>54</v>
      </c>
    </row>
    <row r="492" spans="1:3" ht="12.75">
      <c r="A492" s="6" t="s">
        <v>2560</v>
      </c>
      <c r="B492" s="7" t="s">
        <v>2561</v>
      </c>
      <c r="C492" s="7" t="s">
        <v>935</v>
      </c>
    </row>
    <row r="493" spans="1:3" ht="12.75">
      <c r="A493" s="6" t="s">
        <v>2562</v>
      </c>
      <c r="B493" s="7" t="s">
        <v>2563</v>
      </c>
      <c r="C493" s="7" t="s">
        <v>1897</v>
      </c>
    </row>
    <row r="494" spans="1:3" ht="12.75">
      <c r="A494" s="6" t="s">
        <v>2564</v>
      </c>
      <c r="B494" s="7" t="s">
        <v>2916</v>
      </c>
      <c r="C494" s="7" t="s">
        <v>1897</v>
      </c>
    </row>
    <row r="495" spans="1:3" ht="12.75">
      <c r="A495" s="6" t="s">
        <v>2917</v>
      </c>
      <c r="B495" s="7" t="s">
        <v>2918</v>
      </c>
      <c r="C495" s="7" t="s">
        <v>54</v>
      </c>
    </row>
    <row r="496" spans="1:3" ht="12.75">
      <c r="A496" s="6" t="s">
        <v>2919</v>
      </c>
      <c r="B496" s="7" t="s">
        <v>2920</v>
      </c>
      <c r="C496" s="7" t="s">
        <v>54</v>
      </c>
    </row>
    <row r="497" spans="1:3" ht="12.75">
      <c r="A497" s="6" t="s">
        <v>1292</v>
      </c>
      <c r="B497" s="7" t="s">
        <v>1293</v>
      </c>
      <c r="C497" s="7" t="s">
        <v>2049</v>
      </c>
    </row>
    <row r="498" spans="1:3" ht="12.75">
      <c r="A498" s="6" t="s">
        <v>1294</v>
      </c>
      <c r="B498" s="7" t="s">
        <v>1295</v>
      </c>
      <c r="C498" s="7" t="s">
        <v>1457</v>
      </c>
    </row>
    <row r="499" spans="1:3" ht="12.75">
      <c r="A499" s="6" t="s">
        <v>1296</v>
      </c>
      <c r="B499" s="7" t="s">
        <v>2045</v>
      </c>
      <c r="C499" s="7" t="s">
        <v>532</v>
      </c>
    </row>
    <row r="500" spans="1:3" ht="12.75">
      <c r="A500" s="6" t="s">
        <v>1297</v>
      </c>
      <c r="B500" s="7" t="s">
        <v>1298</v>
      </c>
      <c r="C500" s="10" t="s">
        <v>452</v>
      </c>
    </row>
    <row r="501" spans="1:3" ht="12.75">
      <c r="A501" s="6" t="s">
        <v>1299</v>
      </c>
      <c r="B501" s="7" t="s">
        <v>1300</v>
      </c>
      <c r="C501" s="7" t="s">
        <v>1779</v>
      </c>
    </row>
    <row r="502" spans="1:3" ht="12.75">
      <c r="A502" s="6" t="s">
        <v>1301</v>
      </c>
      <c r="B502" s="7" t="s">
        <v>1302</v>
      </c>
      <c r="C502" s="7" t="s">
        <v>1779</v>
      </c>
    </row>
    <row r="503" spans="1:3" ht="12.75">
      <c r="A503" s="6" t="s">
        <v>1303</v>
      </c>
      <c r="B503" s="7" t="s">
        <v>1304</v>
      </c>
      <c r="C503" s="7" t="s">
        <v>939</v>
      </c>
    </row>
    <row r="504" spans="1:3" ht="12.75">
      <c r="A504" s="6" t="s">
        <v>1305</v>
      </c>
      <c r="B504" s="7" t="s">
        <v>528</v>
      </c>
      <c r="C504" s="7" t="s">
        <v>458</v>
      </c>
    </row>
    <row r="505" spans="1:3" ht="12.75">
      <c r="A505" s="6" t="s">
        <v>526</v>
      </c>
      <c r="B505" s="7" t="s">
        <v>2099</v>
      </c>
      <c r="C505" s="7" t="s">
        <v>1801</v>
      </c>
    </row>
    <row r="506" spans="1:3" ht="12.75">
      <c r="A506" s="6" t="s">
        <v>1307</v>
      </c>
      <c r="B506" s="7" t="s">
        <v>3042</v>
      </c>
      <c r="C506" s="7" t="s">
        <v>110</v>
      </c>
    </row>
    <row r="507" spans="1:3" ht="12.75">
      <c r="A507" s="6" t="s">
        <v>3043</v>
      </c>
      <c r="B507" s="7" t="s">
        <v>527</v>
      </c>
      <c r="C507" s="7" t="s">
        <v>458</v>
      </c>
    </row>
    <row r="508" spans="1:3" ht="12.75">
      <c r="A508" s="6" t="s">
        <v>3044</v>
      </c>
      <c r="B508" s="7" t="s">
        <v>3045</v>
      </c>
      <c r="C508" s="7" t="s">
        <v>532</v>
      </c>
    </row>
    <row r="509" spans="1:3" ht="12.75">
      <c r="A509" s="6" t="s">
        <v>3046</v>
      </c>
      <c r="B509" s="7" t="s">
        <v>3047</v>
      </c>
      <c r="C509" s="10" t="s">
        <v>2069</v>
      </c>
    </row>
    <row r="510" spans="1:3" ht="12.75">
      <c r="A510" s="6" t="s">
        <v>1783</v>
      </c>
      <c r="B510" s="7" t="s">
        <v>1809</v>
      </c>
      <c r="C510" s="10" t="s">
        <v>519</v>
      </c>
    </row>
    <row r="511" spans="1:3" ht="12.75">
      <c r="A511" s="6" t="s">
        <v>3048</v>
      </c>
      <c r="B511" s="13" t="s">
        <v>661</v>
      </c>
      <c r="C511" s="10" t="s">
        <v>56</v>
      </c>
    </row>
    <row r="512" spans="1:3" ht="12.75">
      <c r="A512" s="6" t="s">
        <v>662</v>
      </c>
      <c r="B512" s="23" t="s">
        <v>2439</v>
      </c>
      <c r="C512" s="10" t="s">
        <v>519</v>
      </c>
    </row>
    <row r="513" spans="1:3" ht="12.75">
      <c r="A513" s="6" t="s">
        <v>663</v>
      </c>
      <c r="B513" s="7" t="s">
        <v>664</v>
      </c>
      <c r="C513" s="10" t="s">
        <v>268</v>
      </c>
    </row>
    <row r="514" spans="1:3" ht="12.75">
      <c r="A514" s="6" t="s">
        <v>2279</v>
      </c>
      <c r="B514" s="7" t="s">
        <v>2280</v>
      </c>
      <c r="C514" s="10" t="s">
        <v>942</v>
      </c>
    </row>
    <row r="515" spans="1:3" ht="12.75">
      <c r="A515" s="6" t="s">
        <v>2281</v>
      </c>
      <c r="B515" s="7" t="s">
        <v>2282</v>
      </c>
      <c r="C515" s="7" t="s">
        <v>1947</v>
      </c>
    </row>
    <row r="516" spans="1:3" ht="12.75">
      <c r="A516" s="6" t="s">
        <v>2283</v>
      </c>
      <c r="B516" s="7" t="s">
        <v>2284</v>
      </c>
      <c r="C516" s="10" t="s">
        <v>2054</v>
      </c>
    </row>
    <row r="517" spans="1:3" ht="12.75">
      <c r="A517" s="6" t="s">
        <v>2285</v>
      </c>
      <c r="B517" s="7" t="s">
        <v>2286</v>
      </c>
      <c r="C517" s="10" t="s">
        <v>1496</v>
      </c>
    </row>
    <row r="518" spans="1:3" ht="12.75">
      <c r="A518" s="6" t="s">
        <v>2287</v>
      </c>
      <c r="B518" s="7" t="s">
        <v>2288</v>
      </c>
      <c r="C518" s="7" t="s">
        <v>2648</v>
      </c>
    </row>
    <row r="519" spans="1:3" ht="12.75">
      <c r="A519" s="6" t="s">
        <v>2289</v>
      </c>
      <c r="B519" s="7" t="s">
        <v>1239</v>
      </c>
      <c r="C519" s="10" t="s">
        <v>517</v>
      </c>
    </row>
    <row r="520" spans="1:3" ht="12.75">
      <c r="A520" s="6" t="s">
        <v>2290</v>
      </c>
      <c r="B520" s="7" t="s">
        <v>2291</v>
      </c>
      <c r="C520" s="10" t="s">
        <v>153</v>
      </c>
    </row>
    <row r="521" spans="1:3" ht="12.75">
      <c r="A521" s="6" t="s">
        <v>2292</v>
      </c>
      <c r="B521" s="7" t="s">
        <v>2313</v>
      </c>
      <c r="C521" s="10" t="s">
        <v>68</v>
      </c>
    </row>
    <row r="522" spans="1:3" ht="12.75">
      <c r="A522" s="6" t="s">
        <v>2314</v>
      </c>
      <c r="B522" s="7" t="s">
        <v>2315</v>
      </c>
      <c r="C522" s="10" t="s">
        <v>2056</v>
      </c>
    </row>
    <row r="523" spans="1:3" ht="12.75">
      <c r="A523" s="6" t="s">
        <v>2316</v>
      </c>
      <c r="B523" s="7" t="s">
        <v>2317</v>
      </c>
      <c r="C523" s="7" t="s">
        <v>476</v>
      </c>
    </row>
    <row r="524" spans="1:3" ht="12.75">
      <c r="A524" s="6" t="s">
        <v>2318</v>
      </c>
      <c r="B524" s="7" t="s">
        <v>2319</v>
      </c>
      <c r="C524" s="7" t="s">
        <v>1801</v>
      </c>
    </row>
    <row r="525" spans="1:3" ht="12.75">
      <c r="A525" s="6" t="s">
        <v>2320</v>
      </c>
      <c r="B525" s="7" t="s">
        <v>2321</v>
      </c>
      <c r="C525" s="7" t="s">
        <v>517</v>
      </c>
    </row>
    <row r="526" spans="1:3" ht="12.75">
      <c r="A526" s="6" t="s">
        <v>2322</v>
      </c>
      <c r="B526" s="7" t="s">
        <v>2323</v>
      </c>
      <c r="C526" s="7" t="s">
        <v>2029</v>
      </c>
    </row>
    <row r="527" spans="1:3" ht="12.75">
      <c r="A527" s="6" t="s">
        <v>2324</v>
      </c>
      <c r="B527" s="7" t="s">
        <v>2325</v>
      </c>
      <c r="C527" s="7" t="s">
        <v>1452</v>
      </c>
    </row>
    <row r="528" spans="1:3" ht="12.75">
      <c r="A528" s="6" t="s">
        <v>2326</v>
      </c>
      <c r="B528" s="7" t="s">
        <v>2327</v>
      </c>
      <c r="C528" s="10" t="s">
        <v>509</v>
      </c>
    </row>
    <row r="529" spans="1:3" ht="12.75">
      <c r="A529" s="6" t="s">
        <v>2328</v>
      </c>
      <c r="B529" s="7" t="s">
        <v>2329</v>
      </c>
      <c r="C529" s="10" t="s">
        <v>1496</v>
      </c>
    </row>
    <row r="530" spans="1:3" ht="12.75">
      <c r="A530" s="6" t="s">
        <v>2330</v>
      </c>
      <c r="B530" s="7" t="s">
        <v>2331</v>
      </c>
      <c r="C530" s="7" t="s">
        <v>2071</v>
      </c>
    </row>
    <row r="531" spans="1:3" ht="12.75">
      <c r="A531" s="6" t="s">
        <v>2332</v>
      </c>
      <c r="B531" s="7" t="s">
        <v>2333</v>
      </c>
      <c r="C531" s="7" t="s">
        <v>2334</v>
      </c>
    </row>
    <row r="532" spans="1:3" ht="12.75">
      <c r="A532" s="6" t="s">
        <v>2335</v>
      </c>
      <c r="B532" s="7" t="s">
        <v>2336</v>
      </c>
      <c r="C532" s="10" t="s">
        <v>1500</v>
      </c>
    </row>
    <row r="533" spans="1:3" ht="12.75">
      <c r="A533" s="6" t="s">
        <v>2338</v>
      </c>
      <c r="B533" s="7" t="s">
        <v>2339</v>
      </c>
      <c r="C533" s="7" t="s">
        <v>486</v>
      </c>
    </row>
    <row r="534" spans="1:3" ht="12.75">
      <c r="A534" s="6" t="s">
        <v>2340</v>
      </c>
      <c r="B534" s="7" t="s">
        <v>2341</v>
      </c>
      <c r="C534" s="10" t="s">
        <v>489</v>
      </c>
    </row>
    <row r="535" spans="1:3" ht="12.75">
      <c r="A535" s="6" t="s">
        <v>2342</v>
      </c>
      <c r="B535" s="7" t="s">
        <v>2343</v>
      </c>
      <c r="C535" s="7" t="s">
        <v>1779</v>
      </c>
    </row>
    <row r="536" spans="1:3" ht="12.75">
      <c r="A536" s="6" t="s">
        <v>2344</v>
      </c>
      <c r="B536" s="7" t="s">
        <v>2345</v>
      </c>
      <c r="C536" s="10" t="s">
        <v>2608</v>
      </c>
    </row>
    <row r="537" spans="1:3" ht="12.75">
      <c r="A537" s="6" t="s">
        <v>2346</v>
      </c>
      <c r="B537" s="7" t="s">
        <v>2347</v>
      </c>
      <c r="C537" s="10" t="s">
        <v>2054</v>
      </c>
    </row>
    <row r="538" spans="1:3" ht="12.75">
      <c r="A538" s="6" t="s">
        <v>2348</v>
      </c>
      <c r="B538" s="7" t="s">
        <v>2349</v>
      </c>
      <c r="C538" s="7" t="s">
        <v>2350</v>
      </c>
    </row>
    <row r="539" spans="1:3" ht="12.75">
      <c r="A539" s="6" t="s">
        <v>2351</v>
      </c>
      <c r="B539" s="7" t="s">
        <v>529</v>
      </c>
      <c r="C539" s="7" t="s">
        <v>68</v>
      </c>
    </row>
    <row r="540" spans="1:3" ht="12.75">
      <c r="A540" s="6" t="s">
        <v>703</v>
      </c>
      <c r="B540" s="7" t="s">
        <v>1239</v>
      </c>
      <c r="C540" s="7" t="s">
        <v>2029</v>
      </c>
    </row>
    <row r="541" spans="1:3" ht="12.75">
      <c r="A541" s="6" t="s">
        <v>704</v>
      </c>
      <c r="B541" s="7" t="s">
        <v>705</v>
      </c>
      <c r="C541" s="7" t="s">
        <v>756</v>
      </c>
    </row>
    <row r="542" spans="1:3" ht="12.75">
      <c r="A542" s="6" t="s">
        <v>706</v>
      </c>
      <c r="B542" s="7" t="s">
        <v>707</v>
      </c>
      <c r="C542" s="7" t="s">
        <v>2490</v>
      </c>
    </row>
    <row r="543" spans="1:3" ht="12.75">
      <c r="A543" s="6" t="s">
        <v>708</v>
      </c>
      <c r="B543" s="7" t="s">
        <v>709</v>
      </c>
      <c r="C543" s="7" t="s">
        <v>2648</v>
      </c>
    </row>
    <row r="544" spans="1:3" ht="12.75">
      <c r="A544" s="6" t="s">
        <v>710</v>
      </c>
      <c r="B544" s="7" t="s">
        <v>711</v>
      </c>
      <c r="C544" s="10" t="s">
        <v>476</v>
      </c>
    </row>
    <row r="545" spans="1:3" ht="12.75">
      <c r="A545" s="6" t="s">
        <v>712</v>
      </c>
      <c r="B545" s="7" t="s">
        <v>2440</v>
      </c>
      <c r="C545" s="7" t="s">
        <v>756</v>
      </c>
    </row>
    <row r="546" spans="1:3" ht="12.75">
      <c r="A546" s="6" t="s">
        <v>2441</v>
      </c>
      <c r="B546" s="7" t="s">
        <v>2442</v>
      </c>
      <c r="C546" s="7" t="s">
        <v>68</v>
      </c>
    </row>
    <row r="547" spans="1:3" ht="12.75">
      <c r="A547" s="6" t="s">
        <v>2443</v>
      </c>
      <c r="B547" s="7" t="s">
        <v>2444</v>
      </c>
      <c r="C547" s="7" t="s">
        <v>748</v>
      </c>
    </row>
    <row r="548" spans="1:3" ht="12.75">
      <c r="A548" s="6" t="s">
        <v>2445</v>
      </c>
      <c r="B548" s="7" t="s">
        <v>3055</v>
      </c>
      <c r="C548" s="7" t="s">
        <v>458</v>
      </c>
    </row>
    <row r="549" spans="1:3" ht="12.75">
      <c r="A549" s="6" t="s">
        <v>1400</v>
      </c>
      <c r="B549" s="7" t="s">
        <v>2347</v>
      </c>
      <c r="C549" s="10" t="s">
        <v>2054</v>
      </c>
    </row>
    <row r="550" spans="1:3" ht="12.75">
      <c r="A550" s="6" t="s">
        <v>1401</v>
      </c>
      <c r="B550" s="7" t="s">
        <v>1402</v>
      </c>
      <c r="C550" s="7" t="s">
        <v>452</v>
      </c>
    </row>
    <row r="551" spans="1:3" ht="12.75">
      <c r="A551" s="6" t="s">
        <v>1403</v>
      </c>
      <c r="B551" s="7" t="s">
        <v>1404</v>
      </c>
      <c r="C551" s="7" t="s">
        <v>1945</v>
      </c>
    </row>
    <row r="552" spans="1:3" ht="12.75">
      <c r="A552" s="6" t="s">
        <v>1405</v>
      </c>
      <c r="B552" s="7" t="s">
        <v>950</v>
      </c>
      <c r="C552" s="7" t="s">
        <v>2071</v>
      </c>
    </row>
    <row r="553" spans="1:3" ht="12.75">
      <c r="A553" s="6" t="s">
        <v>951</v>
      </c>
      <c r="B553" s="7" t="s">
        <v>952</v>
      </c>
      <c r="C553" s="7" t="s">
        <v>953</v>
      </c>
    </row>
    <row r="554" spans="1:3" ht="12.75">
      <c r="A554" s="6" t="s">
        <v>954</v>
      </c>
      <c r="B554" s="7" t="s">
        <v>955</v>
      </c>
      <c r="C554" s="7" t="s">
        <v>337</v>
      </c>
    </row>
    <row r="555" spans="1:3" ht="12.75">
      <c r="A555" s="6" t="s">
        <v>956</v>
      </c>
      <c r="B555" s="7" t="s">
        <v>957</v>
      </c>
      <c r="C555" s="7" t="s">
        <v>476</v>
      </c>
    </row>
    <row r="556" spans="1:3" ht="12.75">
      <c r="A556" s="6" t="s">
        <v>958</v>
      </c>
      <c r="B556" s="7" t="s">
        <v>959</v>
      </c>
      <c r="C556" s="10" t="s">
        <v>482</v>
      </c>
    </row>
    <row r="557" spans="1:3" ht="12.75">
      <c r="A557" s="6" t="s">
        <v>960</v>
      </c>
      <c r="B557" s="7" t="s">
        <v>961</v>
      </c>
      <c r="C557" s="7" t="s">
        <v>962</v>
      </c>
    </row>
    <row r="558" spans="1:3" ht="12.75">
      <c r="A558" s="6" t="s">
        <v>963</v>
      </c>
      <c r="B558" s="7" t="s">
        <v>2345</v>
      </c>
      <c r="C558" s="10" t="s">
        <v>476</v>
      </c>
    </row>
    <row r="559" spans="1:3" ht="12.75">
      <c r="A559" s="6" t="s">
        <v>964</v>
      </c>
      <c r="B559" s="7" t="s">
        <v>965</v>
      </c>
      <c r="C559" s="7" t="s">
        <v>1779</v>
      </c>
    </row>
    <row r="560" spans="1:3" ht="12.75">
      <c r="A560" s="6" t="s">
        <v>966</v>
      </c>
      <c r="B560" s="7" t="s">
        <v>1249</v>
      </c>
      <c r="C560" s="7" t="s">
        <v>1779</v>
      </c>
    </row>
    <row r="561" spans="1:3" ht="12.75">
      <c r="A561" s="6" t="s">
        <v>967</v>
      </c>
      <c r="B561" s="7" t="s">
        <v>968</v>
      </c>
      <c r="C561" s="7" t="s">
        <v>476</v>
      </c>
    </row>
    <row r="562" spans="1:3" ht="12.75">
      <c r="A562" s="6" t="s">
        <v>969</v>
      </c>
      <c r="B562" s="7" t="s">
        <v>970</v>
      </c>
      <c r="C562" s="7" t="s">
        <v>2029</v>
      </c>
    </row>
    <row r="563" spans="1:3" ht="12.75">
      <c r="A563" s="6" t="s">
        <v>971</v>
      </c>
      <c r="B563" s="7" t="s">
        <v>972</v>
      </c>
      <c r="C563" s="7" t="s">
        <v>2071</v>
      </c>
    </row>
    <row r="564" spans="1:3" ht="12.75">
      <c r="A564" s="6" t="s">
        <v>973</v>
      </c>
      <c r="B564" s="7" t="s">
        <v>2319</v>
      </c>
      <c r="C564" s="7" t="s">
        <v>1781</v>
      </c>
    </row>
    <row r="565" spans="1:3" ht="12.75">
      <c r="A565" s="6" t="s">
        <v>974</v>
      </c>
      <c r="B565" s="7" t="s">
        <v>975</v>
      </c>
      <c r="C565" s="7" t="s">
        <v>976</v>
      </c>
    </row>
    <row r="566" spans="1:3" ht="12.75">
      <c r="A566" s="6" t="s">
        <v>50</v>
      </c>
      <c r="B566" s="7" t="s">
        <v>51</v>
      </c>
      <c r="C566" s="7" t="s">
        <v>2049</v>
      </c>
    </row>
    <row r="567" spans="1:3" ht="12.75">
      <c r="A567" s="6" t="s">
        <v>977</v>
      </c>
      <c r="B567" s="7" t="s">
        <v>978</v>
      </c>
      <c r="C567" s="7" t="s">
        <v>1457</v>
      </c>
    </row>
    <row r="568" spans="1:3" ht="12.75">
      <c r="A568" s="6" t="s">
        <v>979</v>
      </c>
      <c r="B568" s="7" t="s">
        <v>980</v>
      </c>
      <c r="C568" s="7" t="s">
        <v>2029</v>
      </c>
    </row>
    <row r="569" spans="1:3" ht="12.75">
      <c r="A569" s="6" t="s">
        <v>981</v>
      </c>
      <c r="B569" s="7" t="s">
        <v>982</v>
      </c>
      <c r="C569" s="7" t="s">
        <v>458</v>
      </c>
    </row>
    <row r="570" spans="1:3" ht="12.75">
      <c r="A570" s="6" t="s">
        <v>983</v>
      </c>
      <c r="B570" s="7" t="s">
        <v>984</v>
      </c>
      <c r="C570" s="7" t="s">
        <v>2176</v>
      </c>
    </row>
    <row r="571" spans="1:3" ht="12.75">
      <c r="A571" s="6" t="s">
        <v>985</v>
      </c>
      <c r="B571" s="7" t="s">
        <v>986</v>
      </c>
      <c r="C571" s="7" t="s">
        <v>63</v>
      </c>
    </row>
    <row r="572" spans="1:3" ht="12.75">
      <c r="A572" s="6" t="s">
        <v>987</v>
      </c>
      <c r="B572" s="7" t="s">
        <v>970</v>
      </c>
      <c r="C572" s="7" t="s">
        <v>953</v>
      </c>
    </row>
    <row r="573" spans="1:3" ht="12.75">
      <c r="A573" s="6" t="s">
        <v>988</v>
      </c>
      <c r="B573" s="7" t="s">
        <v>1237</v>
      </c>
      <c r="C573" s="10" t="s">
        <v>153</v>
      </c>
    </row>
    <row r="574" spans="1:3" ht="12.75">
      <c r="A574" s="6" t="s">
        <v>989</v>
      </c>
      <c r="B574" s="7" t="s">
        <v>2313</v>
      </c>
      <c r="C574" s="7" t="s">
        <v>2071</v>
      </c>
    </row>
    <row r="575" spans="1:3" ht="12.75">
      <c r="A575" s="6" t="s">
        <v>990</v>
      </c>
      <c r="B575" s="7" t="s">
        <v>2317</v>
      </c>
      <c r="C575" s="7" t="s">
        <v>1452</v>
      </c>
    </row>
    <row r="576" spans="1:3" ht="12.75">
      <c r="A576" s="6" t="s">
        <v>991</v>
      </c>
      <c r="B576" s="7" t="s">
        <v>992</v>
      </c>
      <c r="C576" s="7" t="s">
        <v>110</v>
      </c>
    </row>
    <row r="577" spans="1:3" ht="12.75">
      <c r="A577" s="6" t="s">
        <v>2457</v>
      </c>
      <c r="B577" s="7" t="s">
        <v>2458</v>
      </c>
      <c r="C577" s="7" t="s">
        <v>54</v>
      </c>
    </row>
    <row r="578" spans="1:3" ht="12.75">
      <c r="A578" s="6" t="s">
        <v>993</v>
      </c>
      <c r="B578" s="7" t="s">
        <v>994</v>
      </c>
      <c r="C578" s="7" t="s">
        <v>2071</v>
      </c>
    </row>
    <row r="579" spans="1:3" ht="12.75">
      <c r="A579" s="6" t="s">
        <v>995</v>
      </c>
      <c r="B579" s="7" t="s">
        <v>996</v>
      </c>
      <c r="C579" s="7" t="s">
        <v>1452</v>
      </c>
    </row>
    <row r="580" spans="1:3" ht="12.75">
      <c r="A580" s="6" t="s">
        <v>997</v>
      </c>
      <c r="B580" s="7" t="s">
        <v>998</v>
      </c>
      <c r="C580" s="7" t="s">
        <v>59</v>
      </c>
    </row>
    <row r="581" spans="1:3" ht="12.75">
      <c r="A581" s="6" t="s">
        <v>999</v>
      </c>
      <c r="B581" s="7" t="s">
        <v>1000</v>
      </c>
      <c r="C581" s="7" t="s">
        <v>756</v>
      </c>
    </row>
    <row r="582" spans="1:3" ht="12.75">
      <c r="A582" s="6" t="s">
        <v>727</v>
      </c>
      <c r="B582" s="30" t="s">
        <v>2025</v>
      </c>
      <c r="C582" s="7" t="s">
        <v>484</v>
      </c>
    </row>
    <row r="583" spans="1:3" ht="12.75">
      <c r="A583" s="6" t="s">
        <v>1001</v>
      </c>
      <c r="B583" s="7" t="s">
        <v>3156</v>
      </c>
      <c r="C583" s="7" t="s">
        <v>2648</v>
      </c>
    </row>
    <row r="584" spans="1:3" ht="12.75">
      <c r="A584" s="6" t="s">
        <v>1002</v>
      </c>
      <c r="B584" s="7" t="s">
        <v>2293</v>
      </c>
      <c r="C584" s="7" t="s">
        <v>486</v>
      </c>
    </row>
    <row r="585" spans="1:3" ht="12.75">
      <c r="A585" s="6" t="s">
        <v>2294</v>
      </c>
      <c r="B585" s="7" t="s">
        <v>2295</v>
      </c>
      <c r="C585" s="7" t="s">
        <v>458</v>
      </c>
    </row>
    <row r="586" spans="1:3" ht="12.75">
      <c r="A586" s="6" t="s">
        <v>1923</v>
      </c>
      <c r="B586" s="30" t="s">
        <v>1924</v>
      </c>
      <c r="C586" s="7" t="s">
        <v>2648</v>
      </c>
    </row>
    <row r="587" spans="1:3" ht="12.75">
      <c r="A587" s="6" t="s">
        <v>2460</v>
      </c>
      <c r="B587" s="30" t="s">
        <v>2461</v>
      </c>
      <c r="C587" s="7" t="s">
        <v>2029</v>
      </c>
    </row>
    <row r="588" spans="1:3" ht="12.75">
      <c r="A588" s="6" t="s">
        <v>2296</v>
      </c>
      <c r="B588" s="7" t="s">
        <v>2297</v>
      </c>
      <c r="C588" s="7" t="s">
        <v>466</v>
      </c>
    </row>
    <row r="589" spans="1:3" ht="12.75">
      <c r="A589" s="6" t="s">
        <v>2298</v>
      </c>
      <c r="B589" s="7" t="s">
        <v>1029</v>
      </c>
      <c r="C589" s="7" t="s">
        <v>466</v>
      </c>
    </row>
    <row r="590" spans="1:3" ht="12.75">
      <c r="A590" s="6" t="s">
        <v>1030</v>
      </c>
      <c r="B590" s="7" t="s">
        <v>1031</v>
      </c>
      <c r="C590" s="7" t="s">
        <v>476</v>
      </c>
    </row>
    <row r="591" spans="1:3" ht="12.75">
      <c r="A591" s="6" t="s">
        <v>1032</v>
      </c>
      <c r="B591" s="7" t="s">
        <v>980</v>
      </c>
      <c r="C591" s="10" t="s">
        <v>476</v>
      </c>
    </row>
    <row r="592" spans="1:3" ht="12.75">
      <c r="A592" s="6" t="s">
        <v>1033</v>
      </c>
      <c r="B592" s="7" t="s">
        <v>1034</v>
      </c>
      <c r="C592" s="7" t="s">
        <v>466</v>
      </c>
    </row>
    <row r="593" spans="1:3" ht="12.75">
      <c r="A593" s="6" t="s">
        <v>1035</v>
      </c>
      <c r="B593" s="7" t="s">
        <v>1036</v>
      </c>
      <c r="C593" s="7" t="s">
        <v>56</v>
      </c>
    </row>
    <row r="594" spans="1:3" ht="12.75">
      <c r="A594" s="6" t="s">
        <v>1037</v>
      </c>
      <c r="B594" s="7" t="s">
        <v>1404</v>
      </c>
      <c r="C594" s="7" t="s">
        <v>2648</v>
      </c>
    </row>
    <row r="595" spans="1:3" ht="12.75">
      <c r="A595" s="6" t="s">
        <v>1038</v>
      </c>
      <c r="B595" s="7" t="s">
        <v>1039</v>
      </c>
      <c r="C595" s="7" t="s">
        <v>2648</v>
      </c>
    </row>
    <row r="596" spans="1:3" ht="12.75">
      <c r="A596" s="6" t="s">
        <v>1041</v>
      </c>
      <c r="B596" s="7" t="s">
        <v>1042</v>
      </c>
      <c r="C596" s="7" t="s">
        <v>1945</v>
      </c>
    </row>
    <row r="597" spans="1:3" ht="12.75">
      <c r="A597" s="6" t="s">
        <v>1043</v>
      </c>
      <c r="B597" s="7" t="s">
        <v>1402</v>
      </c>
      <c r="C597" s="10" t="s">
        <v>1496</v>
      </c>
    </row>
    <row r="598" spans="1:3" ht="12.75">
      <c r="A598" s="6" t="s">
        <v>1044</v>
      </c>
      <c r="B598" s="7" t="s">
        <v>1045</v>
      </c>
      <c r="C598" s="10" t="s">
        <v>1897</v>
      </c>
    </row>
    <row r="599" spans="1:3" ht="12.75">
      <c r="A599" s="6" t="s">
        <v>1046</v>
      </c>
      <c r="B599" s="7" t="s">
        <v>1047</v>
      </c>
      <c r="C599" s="7" t="s">
        <v>517</v>
      </c>
    </row>
    <row r="600" spans="1:3" ht="12.75">
      <c r="A600" s="6" t="s">
        <v>1048</v>
      </c>
      <c r="B600" s="7" t="s">
        <v>1049</v>
      </c>
      <c r="C600" s="7" t="s">
        <v>797</v>
      </c>
    </row>
    <row r="601" spans="1:3" ht="12.75">
      <c r="A601" s="6" t="s">
        <v>2390</v>
      </c>
      <c r="B601" s="7" t="s">
        <v>2391</v>
      </c>
      <c r="C601" s="7" t="s">
        <v>110</v>
      </c>
    </row>
    <row r="602" spans="1:3" ht="12.75">
      <c r="A602" s="6" t="s">
        <v>2392</v>
      </c>
      <c r="B602" s="7" t="s">
        <v>1404</v>
      </c>
      <c r="C602" s="7" t="s">
        <v>476</v>
      </c>
    </row>
    <row r="603" spans="1:3" ht="12.75">
      <c r="A603" s="6" t="s">
        <v>2393</v>
      </c>
      <c r="B603" s="7" t="s">
        <v>952</v>
      </c>
      <c r="C603" s="7" t="s">
        <v>1040</v>
      </c>
    </row>
    <row r="604" spans="1:3" ht="12.75">
      <c r="A604" s="6" t="s">
        <v>2394</v>
      </c>
      <c r="B604" s="7" t="s">
        <v>2395</v>
      </c>
      <c r="C604" s="7" t="s">
        <v>953</v>
      </c>
    </row>
    <row r="605" spans="1:3" ht="12.75">
      <c r="A605" s="6" t="s">
        <v>2396</v>
      </c>
      <c r="B605" s="7" t="s">
        <v>2397</v>
      </c>
      <c r="C605" s="7" t="s">
        <v>507</v>
      </c>
    </row>
    <row r="606" spans="1:3" ht="12.75">
      <c r="A606" s="6" t="s">
        <v>2398</v>
      </c>
      <c r="B606" s="7" t="s">
        <v>2399</v>
      </c>
      <c r="C606" s="7" t="s">
        <v>2400</v>
      </c>
    </row>
    <row r="607" spans="1:3" ht="12.75">
      <c r="A607" s="6" t="s">
        <v>1882</v>
      </c>
      <c r="B607" s="30" t="s">
        <v>1883</v>
      </c>
      <c r="C607" s="7" t="s">
        <v>2066</v>
      </c>
    </row>
    <row r="608" spans="1:3" ht="12.75">
      <c r="A608" s="6" t="s">
        <v>725</v>
      </c>
      <c r="B608" s="30" t="s">
        <v>726</v>
      </c>
      <c r="C608" s="7" t="s">
        <v>2066</v>
      </c>
    </row>
    <row r="609" spans="1:3" ht="12.75">
      <c r="A609" s="6" t="s">
        <v>1156</v>
      </c>
      <c r="B609" s="30" t="s">
        <v>1157</v>
      </c>
      <c r="C609" s="7" t="s">
        <v>54</v>
      </c>
    </row>
    <row r="610" spans="1:3" ht="12.75">
      <c r="A610" s="6" t="s">
        <v>2401</v>
      </c>
      <c r="B610" s="7" t="s">
        <v>707</v>
      </c>
      <c r="C610" s="7" t="s">
        <v>519</v>
      </c>
    </row>
    <row r="611" spans="1:3" ht="12.75">
      <c r="A611" s="6" t="s">
        <v>2402</v>
      </c>
      <c r="B611" s="7" t="s">
        <v>2403</v>
      </c>
      <c r="C611" s="7" t="s">
        <v>516</v>
      </c>
    </row>
    <row r="612" spans="1:3" ht="12.75">
      <c r="A612" s="6" t="s">
        <v>2404</v>
      </c>
      <c r="B612" s="7" t="s">
        <v>2405</v>
      </c>
      <c r="C612" s="7" t="s">
        <v>2406</v>
      </c>
    </row>
    <row r="613" spans="1:3" ht="12.75">
      <c r="A613" s="6" t="s">
        <v>266</v>
      </c>
      <c r="B613" s="7" t="s">
        <v>267</v>
      </c>
      <c r="C613" s="7" t="s">
        <v>268</v>
      </c>
    </row>
    <row r="614" spans="1:3" ht="12.75">
      <c r="A614" s="6" t="s">
        <v>2885</v>
      </c>
      <c r="B614" s="7" t="s">
        <v>2602</v>
      </c>
      <c r="C614" s="7" t="s">
        <v>939</v>
      </c>
    </row>
    <row r="615" spans="1:3" ht="12.75">
      <c r="A615" s="6" t="s">
        <v>2407</v>
      </c>
      <c r="B615" s="7" t="s">
        <v>2408</v>
      </c>
      <c r="C615" s="7" t="s">
        <v>652</v>
      </c>
    </row>
    <row r="616" spans="1:3" ht="12.75">
      <c r="A616" s="6" t="s">
        <v>2409</v>
      </c>
      <c r="B616" s="7" t="s">
        <v>2410</v>
      </c>
      <c r="C616" s="7" t="s">
        <v>1170</v>
      </c>
    </row>
    <row r="617" spans="1:3" ht="12.75">
      <c r="A617" s="6" t="s">
        <v>2412</v>
      </c>
      <c r="B617" s="7" t="s">
        <v>2413</v>
      </c>
      <c r="C617" s="7" t="s">
        <v>1897</v>
      </c>
    </row>
    <row r="618" spans="1:3" ht="12.75">
      <c r="A618" s="6" t="s">
        <v>2414</v>
      </c>
      <c r="B618" s="7" t="s">
        <v>2415</v>
      </c>
      <c r="C618" s="7" t="s">
        <v>2406</v>
      </c>
    </row>
    <row r="619" spans="1:3" ht="12.75">
      <c r="A619" s="6" t="s">
        <v>2416</v>
      </c>
      <c r="B619" s="7" t="s">
        <v>1161</v>
      </c>
      <c r="C619" s="7" t="s">
        <v>519</v>
      </c>
    </row>
    <row r="620" spans="1:3" ht="12.75">
      <c r="A620" s="6" t="s">
        <v>1162</v>
      </c>
      <c r="B620" s="7" t="s">
        <v>1163</v>
      </c>
      <c r="C620" s="7" t="s">
        <v>519</v>
      </c>
    </row>
    <row r="621" spans="1:3" ht="12.75">
      <c r="A621" s="6" t="s">
        <v>1164</v>
      </c>
      <c r="B621" s="7" t="s">
        <v>1165</v>
      </c>
      <c r="C621" s="7" t="s">
        <v>1897</v>
      </c>
    </row>
    <row r="622" spans="1:3" ht="12.75">
      <c r="A622" s="6" t="s">
        <v>1961</v>
      </c>
      <c r="B622" s="7" t="s">
        <v>1962</v>
      </c>
      <c r="C622" s="7" t="s">
        <v>2702</v>
      </c>
    </row>
    <row r="623" spans="1:3" ht="12.75">
      <c r="A623" s="6" t="s">
        <v>1166</v>
      </c>
      <c r="B623" s="18" t="s">
        <v>1167</v>
      </c>
      <c r="C623" s="7" t="s">
        <v>2453</v>
      </c>
    </row>
    <row r="624" spans="1:3" ht="12.75">
      <c r="A624" s="6" t="s">
        <v>1168</v>
      </c>
      <c r="B624" s="9" t="s">
        <v>1169</v>
      </c>
      <c r="C624" s="10" t="s">
        <v>1170</v>
      </c>
    </row>
    <row r="625" spans="1:3" ht="12.75">
      <c r="A625" s="6" t="s">
        <v>1171</v>
      </c>
      <c r="B625" s="9" t="s">
        <v>1172</v>
      </c>
      <c r="C625" s="10" t="s">
        <v>3150</v>
      </c>
    </row>
    <row r="626" spans="1:3" ht="12.75">
      <c r="A626" s="6" t="s">
        <v>2050</v>
      </c>
      <c r="B626" s="23" t="s">
        <v>2131</v>
      </c>
      <c r="C626" s="10" t="s">
        <v>2411</v>
      </c>
    </row>
    <row r="627" spans="1:3" ht="12.75">
      <c r="A627" s="6" t="s">
        <v>77</v>
      </c>
      <c r="B627" s="23" t="s">
        <v>78</v>
      </c>
      <c r="C627" s="10" t="s">
        <v>2411</v>
      </c>
    </row>
    <row r="628" spans="1:3" ht="12.75">
      <c r="A628" s="6" t="s">
        <v>1256</v>
      </c>
      <c r="B628" s="7" t="s">
        <v>1257</v>
      </c>
      <c r="C628" s="10" t="s">
        <v>1258</v>
      </c>
    </row>
    <row r="629" spans="1:3" ht="12.75">
      <c r="A629" s="6" t="s">
        <v>1259</v>
      </c>
      <c r="B629" s="7" t="s">
        <v>1260</v>
      </c>
      <c r="C629" s="10" t="s">
        <v>2056</v>
      </c>
    </row>
    <row r="630" spans="1:3" ht="12.75">
      <c r="A630" s="6" t="s">
        <v>1261</v>
      </c>
      <c r="B630" s="7" t="s">
        <v>1262</v>
      </c>
      <c r="C630" s="10" t="s">
        <v>1913</v>
      </c>
    </row>
    <row r="631" spans="1:3" ht="12.75">
      <c r="A631" s="6" t="s">
        <v>1263</v>
      </c>
      <c r="B631" s="7" t="s">
        <v>1264</v>
      </c>
      <c r="C631" s="10" t="s">
        <v>153</v>
      </c>
    </row>
    <row r="632" spans="1:3" ht="12.75">
      <c r="A632" s="6" t="s">
        <v>1265</v>
      </c>
      <c r="B632" s="7" t="s">
        <v>1266</v>
      </c>
      <c r="C632" s="10" t="s">
        <v>1913</v>
      </c>
    </row>
    <row r="633" spans="1:3" ht="12.75">
      <c r="A633" s="6" t="s">
        <v>1267</v>
      </c>
      <c r="B633" s="7" t="s">
        <v>1268</v>
      </c>
      <c r="C633" s="10" t="s">
        <v>1913</v>
      </c>
    </row>
    <row r="634" spans="1:3" ht="12.75">
      <c r="A634" s="6" t="s">
        <v>1269</v>
      </c>
      <c r="B634" s="7" t="s">
        <v>1185</v>
      </c>
      <c r="C634" s="10" t="s">
        <v>153</v>
      </c>
    </row>
    <row r="635" spans="1:3" ht="12.75">
      <c r="A635" s="6" t="s">
        <v>1186</v>
      </c>
      <c r="B635" s="7" t="s">
        <v>1187</v>
      </c>
      <c r="C635" s="10" t="s">
        <v>1913</v>
      </c>
    </row>
    <row r="636" spans="1:3" ht="12.75">
      <c r="A636" s="6" t="s">
        <v>1188</v>
      </c>
      <c r="B636" s="7" t="s">
        <v>1189</v>
      </c>
      <c r="C636" s="7" t="s">
        <v>1190</v>
      </c>
    </row>
    <row r="637" spans="1:3" ht="12.75">
      <c r="A637" s="6" t="s">
        <v>1191</v>
      </c>
      <c r="B637" s="7" t="s">
        <v>1192</v>
      </c>
      <c r="C637" s="7" t="s">
        <v>110</v>
      </c>
    </row>
    <row r="638" spans="1:3" ht="12.75">
      <c r="A638" s="6" t="s">
        <v>1193</v>
      </c>
      <c r="B638" s="7" t="s">
        <v>1194</v>
      </c>
      <c r="C638" s="7" t="s">
        <v>2029</v>
      </c>
    </row>
    <row r="639" spans="1:3" ht="12.75">
      <c r="A639" s="6" t="s">
        <v>1195</v>
      </c>
      <c r="B639" s="7" t="s">
        <v>1196</v>
      </c>
      <c r="C639" s="7" t="s">
        <v>54</v>
      </c>
    </row>
    <row r="640" spans="1:3" ht="12.75">
      <c r="A640" s="6" t="s">
        <v>1197</v>
      </c>
      <c r="B640" s="7" t="s">
        <v>1198</v>
      </c>
      <c r="C640" s="7" t="s">
        <v>942</v>
      </c>
    </row>
    <row r="641" spans="1:3" ht="12.75">
      <c r="A641" s="6" t="s">
        <v>2865</v>
      </c>
      <c r="B641" s="7" t="s">
        <v>2866</v>
      </c>
      <c r="C641" s="7" t="s">
        <v>54</v>
      </c>
    </row>
    <row r="642" spans="1:3" ht="12.75">
      <c r="A642" s="6" t="s">
        <v>2867</v>
      </c>
      <c r="B642" s="7" t="s">
        <v>2868</v>
      </c>
      <c r="C642" s="7" t="s">
        <v>446</v>
      </c>
    </row>
    <row r="643" spans="1:3" ht="12.75">
      <c r="A643" s="6" t="s">
        <v>2869</v>
      </c>
      <c r="B643" s="7" t="s">
        <v>2870</v>
      </c>
      <c r="C643" s="7" t="s">
        <v>517</v>
      </c>
    </row>
    <row r="644" spans="1:3" ht="12.75">
      <c r="A644" s="1" t="s">
        <v>2871</v>
      </c>
      <c r="B644" t="s">
        <v>2872</v>
      </c>
      <c r="C644" t="s">
        <v>2400</v>
      </c>
    </row>
    <row r="645" spans="1:3" ht="12.75">
      <c r="A645" s="6" t="s">
        <v>2873</v>
      </c>
      <c r="B645" s="7" t="s">
        <v>2874</v>
      </c>
      <c r="C645" s="7" t="s">
        <v>2060</v>
      </c>
    </row>
    <row r="646" spans="1:3" ht="12.75">
      <c r="A646" s="6" t="s">
        <v>2875</v>
      </c>
      <c r="B646" s="7" t="s">
        <v>1128</v>
      </c>
      <c r="C646" s="7" t="s">
        <v>1457</v>
      </c>
    </row>
    <row r="647" spans="1:3" ht="12.75">
      <c r="A647" s="6" t="s">
        <v>1129</v>
      </c>
      <c r="B647" s="7" t="s">
        <v>1130</v>
      </c>
      <c r="C647" s="7" t="s">
        <v>1945</v>
      </c>
    </row>
    <row r="648" spans="1:3" ht="12.75">
      <c r="A648" s="6" t="s">
        <v>2883</v>
      </c>
      <c r="B648" s="7" t="s">
        <v>2884</v>
      </c>
      <c r="C648" s="7" t="s">
        <v>516</v>
      </c>
    </row>
    <row r="649" spans="1:3" ht="12.75">
      <c r="A649" s="6" t="s">
        <v>1131</v>
      </c>
      <c r="B649" s="7" t="s">
        <v>1132</v>
      </c>
      <c r="C649" s="7" t="s">
        <v>2071</v>
      </c>
    </row>
    <row r="650" spans="1:3" ht="12.75">
      <c r="A650" s="6" t="s">
        <v>1133</v>
      </c>
      <c r="B650" s="7" t="s">
        <v>1134</v>
      </c>
      <c r="C650" s="7" t="s">
        <v>1452</v>
      </c>
    </row>
    <row r="651" spans="1:3" ht="12.75">
      <c r="A651" s="6" t="s">
        <v>1135</v>
      </c>
      <c r="B651" s="7" t="s">
        <v>2345</v>
      </c>
      <c r="C651" s="7" t="s">
        <v>517</v>
      </c>
    </row>
    <row r="652" spans="1:3" ht="12.75">
      <c r="A652" s="6" t="s">
        <v>1136</v>
      </c>
      <c r="B652" s="7" t="s">
        <v>1137</v>
      </c>
      <c r="C652" s="7" t="s">
        <v>517</v>
      </c>
    </row>
    <row r="653" spans="1:3" ht="12.75">
      <c r="A653" s="6" t="s">
        <v>1138</v>
      </c>
      <c r="B653" s="7" t="s">
        <v>1139</v>
      </c>
      <c r="C653" s="7" t="s">
        <v>56</v>
      </c>
    </row>
    <row r="654" spans="1:3" ht="12.75">
      <c r="A654" s="6" t="s">
        <v>1140</v>
      </c>
      <c r="B654" s="7" t="s">
        <v>2874</v>
      </c>
      <c r="C654" s="7" t="s">
        <v>2060</v>
      </c>
    </row>
    <row r="655" spans="1:3" ht="12.75">
      <c r="A655" s="6" t="s">
        <v>1141</v>
      </c>
      <c r="B655" s="7" t="s">
        <v>1142</v>
      </c>
      <c r="C655" s="7" t="s">
        <v>446</v>
      </c>
    </row>
    <row r="656" spans="1:3" ht="12.75">
      <c r="A656" s="6" t="s">
        <v>1143</v>
      </c>
      <c r="B656" s="7" t="s">
        <v>1173</v>
      </c>
      <c r="C656" s="7" t="s">
        <v>2060</v>
      </c>
    </row>
    <row r="657" spans="1:3" ht="12.75">
      <c r="A657" s="6" t="s">
        <v>1174</v>
      </c>
      <c r="B657" s="7" t="s">
        <v>1175</v>
      </c>
      <c r="C657" s="7" t="s">
        <v>2060</v>
      </c>
    </row>
    <row r="658" spans="1:3" ht="12.75">
      <c r="A658" s="6" t="s">
        <v>1176</v>
      </c>
      <c r="B658" s="7" t="s">
        <v>1177</v>
      </c>
      <c r="C658" s="7" t="s">
        <v>2060</v>
      </c>
    </row>
    <row r="659" spans="1:3" ht="12.75">
      <c r="A659" s="6" t="s">
        <v>1178</v>
      </c>
      <c r="B659" s="7" t="s">
        <v>1179</v>
      </c>
      <c r="C659" s="7" t="s">
        <v>2060</v>
      </c>
    </row>
    <row r="660" spans="1:3" ht="12.75">
      <c r="A660" s="6" t="s">
        <v>1180</v>
      </c>
      <c r="B660" s="7" t="s">
        <v>2814</v>
      </c>
      <c r="C660" s="7" t="s">
        <v>1801</v>
      </c>
    </row>
    <row r="661" spans="1:3" ht="12.75">
      <c r="A661" s="6" t="s">
        <v>1784</v>
      </c>
      <c r="B661" s="7" t="s">
        <v>1785</v>
      </c>
      <c r="C661" s="7" t="s">
        <v>446</v>
      </c>
    </row>
    <row r="662" spans="1:3" ht="12.75">
      <c r="A662" s="6" t="s">
        <v>2815</v>
      </c>
      <c r="B662" s="7" t="s">
        <v>2868</v>
      </c>
      <c r="C662" s="10" t="s">
        <v>517</v>
      </c>
    </row>
    <row r="663" spans="1:3" ht="12.75">
      <c r="A663" s="6" t="s">
        <v>2816</v>
      </c>
      <c r="B663" s="7" t="s">
        <v>2817</v>
      </c>
      <c r="C663" s="7" t="s">
        <v>110</v>
      </c>
    </row>
    <row r="664" spans="1:3" ht="12.75">
      <c r="A664" s="6" t="s">
        <v>2818</v>
      </c>
      <c r="B664" s="7" t="s">
        <v>2819</v>
      </c>
      <c r="C664" s="7" t="s">
        <v>2071</v>
      </c>
    </row>
    <row r="665" spans="1:3" ht="12.75">
      <c r="A665" s="6" t="s">
        <v>2820</v>
      </c>
      <c r="B665" s="7" t="s">
        <v>2821</v>
      </c>
      <c r="C665" s="7" t="s">
        <v>2060</v>
      </c>
    </row>
    <row r="666" spans="1:3" ht="12.75">
      <c r="A666" s="6" t="s">
        <v>2822</v>
      </c>
      <c r="B666" s="7" t="s">
        <v>2823</v>
      </c>
      <c r="C666" s="7" t="s">
        <v>2648</v>
      </c>
    </row>
    <row r="667" spans="1:3" ht="12.75">
      <c r="A667" s="6" t="s">
        <v>2824</v>
      </c>
      <c r="B667" s="7" t="s">
        <v>3050</v>
      </c>
      <c r="C667" s="7" t="s">
        <v>2047</v>
      </c>
    </row>
    <row r="668" spans="1:3" ht="12.75">
      <c r="A668" s="6" t="s">
        <v>2825</v>
      </c>
      <c r="B668" s="7" t="s">
        <v>2826</v>
      </c>
      <c r="C668" s="7" t="s">
        <v>2827</v>
      </c>
    </row>
    <row r="669" spans="1:3" ht="12.75">
      <c r="A669" s="37" t="s">
        <v>100</v>
      </c>
      <c r="B669" s="7" t="s">
        <v>101</v>
      </c>
      <c r="C669" s="7" t="s">
        <v>942</v>
      </c>
    </row>
    <row r="670" spans="1:3" ht="12.75">
      <c r="A670" s="6" t="s">
        <v>2828</v>
      </c>
      <c r="B670" s="7" t="s">
        <v>2829</v>
      </c>
      <c r="C670" s="10" t="s">
        <v>1945</v>
      </c>
    </row>
    <row r="671" spans="1:3" ht="12.75">
      <c r="A671" s="6" t="s">
        <v>2830</v>
      </c>
      <c r="B671" s="7" t="s">
        <v>2831</v>
      </c>
      <c r="C671" s="7" t="s">
        <v>2047</v>
      </c>
    </row>
    <row r="672" spans="1:3" ht="12.75">
      <c r="A672" s="6" t="s">
        <v>2832</v>
      </c>
      <c r="B672" s="7" t="s">
        <v>2819</v>
      </c>
      <c r="C672" s="10" t="s">
        <v>2071</v>
      </c>
    </row>
    <row r="673" spans="1:3" ht="12.75">
      <c r="A673" s="6" t="s">
        <v>2833</v>
      </c>
      <c r="B673" s="7" t="s">
        <v>2834</v>
      </c>
      <c r="C673" s="7" t="s">
        <v>1457</v>
      </c>
    </row>
    <row r="674" spans="1:3" ht="12.75">
      <c r="A674" s="6" t="s">
        <v>2835</v>
      </c>
      <c r="B674" s="7" t="s">
        <v>2836</v>
      </c>
      <c r="C674" s="7" t="s">
        <v>2060</v>
      </c>
    </row>
    <row r="675" spans="1:3" ht="12.75">
      <c r="A675" s="6" t="s">
        <v>2837</v>
      </c>
      <c r="B675" s="7" t="s">
        <v>2838</v>
      </c>
      <c r="C675" s="7" t="s">
        <v>2060</v>
      </c>
    </row>
    <row r="676" spans="1:3" ht="12.75">
      <c r="A676" s="6" t="s">
        <v>2839</v>
      </c>
      <c r="B676" s="7" t="s">
        <v>799</v>
      </c>
      <c r="C676" s="7" t="s">
        <v>458</v>
      </c>
    </row>
    <row r="677" spans="1:3" ht="12.75">
      <c r="A677" s="6" t="s">
        <v>2840</v>
      </c>
      <c r="B677" s="7" t="s">
        <v>2841</v>
      </c>
      <c r="C677" s="7" t="s">
        <v>2029</v>
      </c>
    </row>
    <row r="678" spans="1:3" ht="12.75">
      <c r="A678" s="6" t="s">
        <v>2842</v>
      </c>
      <c r="B678" s="7" t="s">
        <v>2843</v>
      </c>
      <c r="C678" s="7" t="s">
        <v>1801</v>
      </c>
    </row>
    <row r="679" spans="1:3" ht="12.75">
      <c r="A679" s="6" t="s">
        <v>2844</v>
      </c>
      <c r="B679" s="7" t="s">
        <v>2845</v>
      </c>
      <c r="C679" s="7" t="s">
        <v>476</v>
      </c>
    </row>
    <row r="680" spans="1:3" ht="12.75">
      <c r="A680" s="6" t="s">
        <v>2846</v>
      </c>
      <c r="B680" s="7" t="s">
        <v>2847</v>
      </c>
      <c r="C680" s="7" t="s">
        <v>110</v>
      </c>
    </row>
    <row r="681" spans="1:3" ht="12.75">
      <c r="A681" s="6" t="s">
        <v>2848</v>
      </c>
      <c r="B681" s="7" t="s">
        <v>3049</v>
      </c>
      <c r="C681" s="7" t="s">
        <v>516</v>
      </c>
    </row>
    <row r="682" spans="1:3" ht="12.75">
      <c r="A682" s="6" t="s">
        <v>2849</v>
      </c>
      <c r="B682" s="7" t="s">
        <v>2996</v>
      </c>
      <c r="C682" s="7" t="s">
        <v>2060</v>
      </c>
    </row>
    <row r="683" spans="1:3" ht="12.75">
      <c r="A683" s="6" t="s">
        <v>2850</v>
      </c>
      <c r="B683" s="7" t="s">
        <v>2851</v>
      </c>
      <c r="C683" s="7" t="s">
        <v>2852</v>
      </c>
    </row>
    <row r="684" spans="1:3" ht="12.75">
      <c r="A684" s="6" t="s">
        <v>2853</v>
      </c>
      <c r="B684" s="7" t="s">
        <v>2854</v>
      </c>
      <c r="C684" s="7" t="s">
        <v>1505</v>
      </c>
    </row>
    <row r="685" spans="1:3" ht="12.75">
      <c r="A685" s="6" t="s">
        <v>2855</v>
      </c>
      <c r="B685" s="7" t="s">
        <v>1602</v>
      </c>
      <c r="C685" s="7" t="s">
        <v>1452</v>
      </c>
    </row>
    <row r="686" spans="1:3" ht="12.75">
      <c r="A686" s="6" t="s">
        <v>1603</v>
      </c>
      <c r="B686" s="7" t="s">
        <v>1604</v>
      </c>
      <c r="C686" s="7" t="s">
        <v>110</v>
      </c>
    </row>
    <row r="687" spans="1:3" ht="12.75">
      <c r="A687" s="6" t="s">
        <v>1605</v>
      </c>
      <c r="B687" s="7" t="s">
        <v>1423</v>
      </c>
      <c r="C687" s="7" t="s">
        <v>532</v>
      </c>
    </row>
    <row r="688" spans="1:3" ht="12.75">
      <c r="A688" s="6" t="s">
        <v>1424</v>
      </c>
      <c r="B688" s="7" t="s">
        <v>2851</v>
      </c>
      <c r="C688" s="7" t="s">
        <v>1425</v>
      </c>
    </row>
    <row r="689" spans="1:3" ht="12.75">
      <c r="A689" s="6" t="s">
        <v>1426</v>
      </c>
      <c r="B689" s="7" t="s">
        <v>2870</v>
      </c>
      <c r="C689" s="7" t="s">
        <v>756</v>
      </c>
    </row>
    <row r="690" spans="1:3" ht="12.75">
      <c r="A690" s="6" t="s">
        <v>1427</v>
      </c>
      <c r="B690" s="7" t="s">
        <v>1428</v>
      </c>
      <c r="C690" s="7" t="s">
        <v>652</v>
      </c>
    </row>
    <row r="691" spans="1:3" ht="12.75">
      <c r="A691" s="6" t="s">
        <v>918</v>
      </c>
      <c r="B691" s="7" t="s">
        <v>919</v>
      </c>
      <c r="C691" s="7" t="s">
        <v>2334</v>
      </c>
    </row>
    <row r="692" spans="1:3" ht="12.75">
      <c r="A692" s="6" t="s">
        <v>1429</v>
      </c>
      <c r="B692" s="7" t="s">
        <v>1430</v>
      </c>
      <c r="C692" s="7" t="s">
        <v>1897</v>
      </c>
    </row>
    <row r="693" spans="1:3" ht="12.75">
      <c r="A693" s="6" t="s">
        <v>1431</v>
      </c>
      <c r="B693" s="7" t="s">
        <v>1432</v>
      </c>
      <c r="C693" s="7" t="s">
        <v>1897</v>
      </c>
    </row>
    <row r="694" spans="1:3" ht="12.75">
      <c r="A694" s="6" t="s">
        <v>916</v>
      </c>
      <c r="B694" s="7" t="s">
        <v>917</v>
      </c>
      <c r="C694" s="7" t="s">
        <v>1500</v>
      </c>
    </row>
    <row r="695" spans="1:3" ht="12.75">
      <c r="A695" s="6" t="s">
        <v>1433</v>
      </c>
      <c r="B695" s="7" t="s">
        <v>1434</v>
      </c>
      <c r="C695" s="7" t="s">
        <v>1811</v>
      </c>
    </row>
    <row r="696" spans="1:3" ht="12.75">
      <c r="A696" s="1" t="s">
        <v>1435</v>
      </c>
      <c r="B696" t="s">
        <v>1436</v>
      </c>
      <c r="C696" t="s">
        <v>2400</v>
      </c>
    </row>
    <row r="697" spans="1:3" ht="12.75">
      <c r="A697" s="6" t="s">
        <v>1437</v>
      </c>
      <c r="B697" s="7" t="s">
        <v>1438</v>
      </c>
      <c r="C697" s="7" t="s">
        <v>2047</v>
      </c>
    </row>
    <row r="698" spans="1:3" ht="12.75">
      <c r="A698" s="6" t="s">
        <v>1439</v>
      </c>
      <c r="B698" s="7" t="s">
        <v>1440</v>
      </c>
      <c r="C698" s="7" t="s">
        <v>2029</v>
      </c>
    </row>
    <row r="699" spans="1:3" ht="12.75">
      <c r="A699" s="6" t="s">
        <v>1441</v>
      </c>
      <c r="B699" s="7" t="s">
        <v>1442</v>
      </c>
      <c r="C699" s="7" t="s">
        <v>56</v>
      </c>
    </row>
    <row r="700" spans="1:3" ht="12.75">
      <c r="A700" s="6" t="s">
        <v>1443</v>
      </c>
      <c r="B700" s="7" t="s">
        <v>1444</v>
      </c>
      <c r="C700" s="7" t="s">
        <v>504</v>
      </c>
    </row>
    <row r="701" spans="1:3" ht="12.75">
      <c r="A701" s="6" t="s">
        <v>1445</v>
      </c>
      <c r="B701" s="14" t="s">
        <v>1446</v>
      </c>
      <c r="C701" s="7" t="s">
        <v>519</v>
      </c>
    </row>
    <row r="702" spans="1:3" ht="12.75">
      <c r="A702" s="6" t="s">
        <v>1447</v>
      </c>
      <c r="B702" s="7" t="s">
        <v>1003</v>
      </c>
      <c r="C702" s="10" t="s">
        <v>2473</v>
      </c>
    </row>
    <row r="703" spans="1:3" ht="12.75">
      <c r="A703" s="6" t="s">
        <v>1004</v>
      </c>
      <c r="B703" s="7" t="s">
        <v>1005</v>
      </c>
      <c r="C703" s="7" t="s">
        <v>532</v>
      </c>
    </row>
    <row r="704" spans="1:3" ht="12.75">
      <c r="A704" s="6" t="s">
        <v>1006</v>
      </c>
      <c r="B704" s="7" t="s">
        <v>1007</v>
      </c>
      <c r="C704" s="7" t="s">
        <v>54</v>
      </c>
    </row>
    <row r="705" spans="1:3" ht="12.75">
      <c r="A705" s="6" t="s">
        <v>1008</v>
      </c>
      <c r="B705" s="7" t="s">
        <v>1009</v>
      </c>
      <c r="C705" s="10" t="s">
        <v>2337</v>
      </c>
    </row>
    <row r="706" spans="1:3" ht="12.75">
      <c r="A706" s="6" t="s">
        <v>1010</v>
      </c>
      <c r="B706" s="7" t="s">
        <v>1011</v>
      </c>
      <c r="C706" s="7" t="s">
        <v>486</v>
      </c>
    </row>
    <row r="707" spans="1:3" ht="12.75">
      <c r="A707" s="6" t="s">
        <v>1012</v>
      </c>
      <c r="B707" s="7" t="s">
        <v>1013</v>
      </c>
      <c r="C707" s="7" t="s">
        <v>56</v>
      </c>
    </row>
    <row r="708" spans="1:3" ht="12.75">
      <c r="A708" s="6" t="s">
        <v>1014</v>
      </c>
      <c r="B708" s="7" t="s">
        <v>1013</v>
      </c>
      <c r="C708" s="7" t="s">
        <v>56</v>
      </c>
    </row>
    <row r="709" spans="1:3" ht="12.75">
      <c r="A709" s="6" t="s">
        <v>2876</v>
      </c>
      <c r="B709" s="7" t="s">
        <v>2877</v>
      </c>
      <c r="C709" s="7" t="s">
        <v>652</v>
      </c>
    </row>
    <row r="710" spans="1:3" ht="12.75">
      <c r="A710" s="6" t="s">
        <v>1015</v>
      </c>
      <c r="B710" s="7" t="s">
        <v>1016</v>
      </c>
      <c r="C710" s="7" t="s">
        <v>1500</v>
      </c>
    </row>
    <row r="711" spans="1:3" ht="12.75">
      <c r="A711" s="6" t="s">
        <v>1017</v>
      </c>
      <c r="B711" s="7" t="s">
        <v>1018</v>
      </c>
      <c r="C711" s="7" t="s">
        <v>2029</v>
      </c>
    </row>
    <row r="712" spans="1:3" ht="12.75">
      <c r="A712" s="6" t="s">
        <v>1019</v>
      </c>
      <c r="B712" s="7" t="s">
        <v>1020</v>
      </c>
      <c r="C712" s="7" t="s">
        <v>1779</v>
      </c>
    </row>
    <row r="713" spans="1:3" ht="12.75">
      <c r="A713" s="6" t="s">
        <v>1021</v>
      </c>
      <c r="B713" s="7" t="s">
        <v>1022</v>
      </c>
      <c r="C713" s="7" t="s">
        <v>1023</v>
      </c>
    </row>
    <row r="714" spans="1:3" ht="12.75">
      <c r="A714" s="6" t="s">
        <v>1024</v>
      </c>
      <c r="B714" s="7" t="s">
        <v>1025</v>
      </c>
      <c r="C714" s="7" t="s">
        <v>1779</v>
      </c>
    </row>
    <row r="715" spans="1:3" ht="12.75">
      <c r="A715" s="6" t="s">
        <v>1026</v>
      </c>
      <c r="B715" s="7" t="s">
        <v>1027</v>
      </c>
      <c r="C715" s="7" t="s">
        <v>1779</v>
      </c>
    </row>
    <row r="716" spans="1:3" ht="12.75">
      <c r="A716" s="6" t="s">
        <v>1028</v>
      </c>
      <c r="B716" s="7" t="s">
        <v>2709</v>
      </c>
      <c r="C716" s="7" t="s">
        <v>1779</v>
      </c>
    </row>
    <row r="717" spans="1:3" ht="12.75">
      <c r="A717" s="6" t="s">
        <v>2710</v>
      </c>
      <c r="B717" s="7" t="s">
        <v>1065</v>
      </c>
      <c r="C717" s="7" t="s">
        <v>2049</v>
      </c>
    </row>
    <row r="718" spans="1:3" ht="12.75">
      <c r="A718" s="6" t="s">
        <v>1066</v>
      </c>
      <c r="B718" s="7" t="s">
        <v>1067</v>
      </c>
      <c r="C718" s="7" t="s">
        <v>1457</v>
      </c>
    </row>
    <row r="719" spans="1:3" ht="12.75">
      <c r="A719" s="6" t="s">
        <v>1068</v>
      </c>
      <c r="B719" s="7" t="s">
        <v>1069</v>
      </c>
      <c r="C719" s="7" t="s">
        <v>1505</v>
      </c>
    </row>
    <row r="720" spans="1:3" ht="12.75">
      <c r="A720" s="6" t="s">
        <v>1070</v>
      </c>
      <c r="B720" s="7" t="s">
        <v>1071</v>
      </c>
      <c r="C720" s="11">
        <v>12</v>
      </c>
    </row>
    <row r="721" spans="1:3" ht="12.75">
      <c r="A721" s="6" t="s">
        <v>2011</v>
      </c>
      <c r="B721" s="7" t="s">
        <v>2012</v>
      </c>
      <c r="C721" s="11" t="s">
        <v>66</v>
      </c>
    </row>
    <row r="722" spans="1:3" ht="12.75">
      <c r="A722" s="6" t="s">
        <v>1072</v>
      </c>
      <c r="B722" s="7" t="s">
        <v>1073</v>
      </c>
      <c r="C722" s="11">
        <v>12</v>
      </c>
    </row>
    <row r="723" spans="1:3" ht="12.75">
      <c r="A723" s="6" t="s">
        <v>1074</v>
      </c>
      <c r="B723" s="7" t="s">
        <v>1075</v>
      </c>
      <c r="C723" s="7" t="s">
        <v>2071</v>
      </c>
    </row>
    <row r="724" spans="1:3" ht="12.75">
      <c r="A724" s="6" t="s">
        <v>1716</v>
      </c>
      <c r="B724" s="7" t="s">
        <v>1717</v>
      </c>
      <c r="C724" s="7" t="s">
        <v>486</v>
      </c>
    </row>
    <row r="725" spans="1:3" ht="12.75">
      <c r="A725" s="6"/>
      <c r="B725" s="7"/>
      <c r="C725" s="7"/>
    </row>
    <row r="726" spans="1:3" ht="15.75">
      <c r="A726" s="26" t="s">
        <v>1718</v>
      </c>
      <c r="B726" s="7"/>
      <c r="C726" s="7"/>
    </row>
    <row r="727" spans="1:3" ht="12.75">
      <c r="A727" s="6" t="s">
        <v>1719</v>
      </c>
      <c r="B727" s="7" t="s">
        <v>1720</v>
      </c>
      <c r="C727" s="7" t="s">
        <v>1721</v>
      </c>
    </row>
    <row r="728" spans="1:3" ht="12.75">
      <c r="A728" s="6" t="s">
        <v>1722</v>
      </c>
      <c r="B728" s="7" t="s">
        <v>1723</v>
      </c>
      <c r="C728" s="7" t="s">
        <v>1846</v>
      </c>
    </row>
    <row r="729" spans="1:3" ht="12.75">
      <c r="A729" s="6" t="s">
        <v>327</v>
      </c>
      <c r="B729" s="7" t="s">
        <v>328</v>
      </c>
      <c r="C729" s="10" t="s">
        <v>759</v>
      </c>
    </row>
    <row r="730" spans="1:3" ht="12.75">
      <c r="A730" s="6" t="s">
        <v>329</v>
      </c>
      <c r="B730" s="7" t="s">
        <v>330</v>
      </c>
      <c r="C730" s="10" t="s">
        <v>331</v>
      </c>
    </row>
    <row r="731" spans="1:3" ht="12.75">
      <c r="A731" s="6" t="s">
        <v>1652</v>
      </c>
      <c r="B731" s="7" t="s">
        <v>1653</v>
      </c>
      <c r="C731" s="7" t="s">
        <v>1654</v>
      </c>
    </row>
    <row r="732" spans="1:3" ht="12.75">
      <c r="A732" s="6" t="s">
        <v>1655</v>
      </c>
      <c r="B732" s="7" t="s">
        <v>1656</v>
      </c>
      <c r="C732" s="7" t="s">
        <v>359</v>
      </c>
    </row>
    <row r="733" spans="1:3" ht="12.75">
      <c r="A733" s="6" t="s">
        <v>360</v>
      </c>
      <c r="B733" s="7" t="s">
        <v>361</v>
      </c>
      <c r="C733" s="10" t="s">
        <v>486</v>
      </c>
    </row>
    <row r="734" spans="1:3" ht="12.75">
      <c r="A734" s="6" t="s">
        <v>362</v>
      </c>
      <c r="B734" s="7" t="s">
        <v>363</v>
      </c>
      <c r="C734" s="10" t="s">
        <v>509</v>
      </c>
    </row>
    <row r="735" spans="1:3" ht="12.75">
      <c r="A735" s="6" t="s">
        <v>364</v>
      </c>
      <c r="B735" s="7" t="s">
        <v>365</v>
      </c>
      <c r="C735" s="10" t="s">
        <v>366</v>
      </c>
    </row>
    <row r="736" spans="1:3" ht="12.75">
      <c r="A736" s="6" t="s">
        <v>367</v>
      </c>
      <c r="B736" s="7" t="s">
        <v>368</v>
      </c>
      <c r="C736" s="10" t="s">
        <v>2047</v>
      </c>
    </row>
    <row r="737" spans="1:3" ht="12.75">
      <c r="A737" s="6" t="s">
        <v>369</v>
      </c>
      <c r="B737" s="7" t="s">
        <v>370</v>
      </c>
      <c r="C737" s="7" t="s">
        <v>2066</v>
      </c>
    </row>
    <row r="738" spans="1:3" ht="12.75">
      <c r="A738" s="6" t="s">
        <v>371</v>
      </c>
      <c r="B738" s="7" t="s">
        <v>372</v>
      </c>
      <c r="C738" s="7" t="s">
        <v>54</v>
      </c>
    </row>
    <row r="739" spans="1:3" ht="12.75">
      <c r="A739" s="6" t="s">
        <v>373</v>
      </c>
      <c r="B739" s="7" t="s">
        <v>374</v>
      </c>
      <c r="C739" s="7" t="s">
        <v>375</v>
      </c>
    </row>
    <row r="740" spans="1:3" ht="12.75">
      <c r="A740" s="6" t="s">
        <v>376</v>
      </c>
      <c r="B740" s="7" t="s">
        <v>377</v>
      </c>
      <c r="C740" s="7" t="s">
        <v>1457</v>
      </c>
    </row>
    <row r="741" spans="1:3" ht="12.75">
      <c r="A741" s="6" t="s">
        <v>378</v>
      </c>
      <c r="B741" s="7" t="s">
        <v>379</v>
      </c>
      <c r="C741" s="7" t="s">
        <v>2049</v>
      </c>
    </row>
    <row r="742" spans="1:3" ht="12.75">
      <c r="A742" s="6" t="s">
        <v>380</v>
      </c>
      <c r="B742" s="7" t="s">
        <v>381</v>
      </c>
      <c r="C742" s="7" t="s">
        <v>1811</v>
      </c>
    </row>
    <row r="743" spans="1:3" ht="12.75">
      <c r="A743" s="6" t="s">
        <v>382</v>
      </c>
      <c r="B743" s="7" t="s">
        <v>1755</v>
      </c>
      <c r="C743" s="7" t="s">
        <v>1457</v>
      </c>
    </row>
    <row r="744" spans="1:3" ht="12.75">
      <c r="A744" s="6" t="s">
        <v>1756</v>
      </c>
      <c r="B744" s="7" t="s">
        <v>1757</v>
      </c>
      <c r="C744" s="7" t="s">
        <v>2047</v>
      </c>
    </row>
    <row r="745" spans="1:3" ht="12.75">
      <c r="A745" s="6" t="s">
        <v>1758</v>
      </c>
      <c r="B745" s="7" t="s">
        <v>1759</v>
      </c>
      <c r="C745" s="7"/>
    </row>
    <row r="746" spans="1:3" ht="12.75">
      <c r="A746" s="6" t="s">
        <v>1760</v>
      </c>
      <c r="B746" s="7" t="s">
        <v>1759</v>
      </c>
      <c r="C746" s="7"/>
    </row>
    <row r="747" spans="1:3" ht="12.75">
      <c r="A747" s="6" t="s">
        <v>1761</v>
      </c>
      <c r="B747" s="7" t="s">
        <v>2690</v>
      </c>
      <c r="C747" s="7" t="s">
        <v>458</v>
      </c>
    </row>
    <row r="748" spans="1:3" ht="12.75">
      <c r="A748" s="6" t="s">
        <v>2691</v>
      </c>
      <c r="B748" s="7" t="s">
        <v>2692</v>
      </c>
      <c r="C748" s="7" t="s">
        <v>2047</v>
      </c>
    </row>
    <row r="749" spans="1:3" ht="12.75">
      <c r="A749" s="6" t="s">
        <v>2693</v>
      </c>
      <c r="B749" s="7" t="s">
        <v>2694</v>
      </c>
      <c r="C749" s="7" t="s">
        <v>2711</v>
      </c>
    </row>
    <row r="750" spans="1:3" ht="12.75">
      <c r="A750" s="6" t="s">
        <v>2712</v>
      </c>
      <c r="B750" s="7" t="s">
        <v>2713</v>
      </c>
      <c r="C750" s="7" t="s">
        <v>1144</v>
      </c>
    </row>
    <row r="751" spans="1:3" ht="12.75">
      <c r="A751" s="6" t="s">
        <v>1145</v>
      </c>
      <c r="B751" s="7" t="s">
        <v>1146</v>
      </c>
      <c r="C751" s="7" t="s">
        <v>519</v>
      </c>
    </row>
    <row r="752" spans="1:3" ht="12.75">
      <c r="A752" s="6" t="s">
        <v>1147</v>
      </c>
      <c r="B752" s="7" t="s">
        <v>1148</v>
      </c>
      <c r="C752" s="10" t="s">
        <v>544</v>
      </c>
    </row>
    <row r="753" spans="1:3" ht="12.75">
      <c r="A753" s="6" t="s">
        <v>1149</v>
      </c>
      <c r="B753" s="7" t="s">
        <v>1150</v>
      </c>
      <c r="C753" s="10" t="s">
        <v>484</v>
      </c>
    </row>
    <row r="754" spans="1:3" ht="12.75">
      <c r="A754" s="6" t="s">
        <v>3091</v>
      </c>
      <c r="B754" s="7" t="s">
        <v>3092</v>
      </c>
      <c r="C754" s="10" t="s">
        <v>1505</v>
      </c>
    </row>
    <row r="755" spans="1:3" ht="12.75">
      <c r="A755" s="6" t="s">
        <v>1151</v>
      </c>
      <c r="B755" s="7" t="s">
        <v>1152</v>
      </c>
      <c r="C755" s="10" t="s">
        <v>1153</v>
      </c>
    </row>
    <row r="756" spans="1:3" ht="12.75">
      <c r="A756" s="6" t="s">
        <v>1154</v>
      </c>
      <c r="B756" s="7" t="s">
        <v>1155</v>
      </c>
      <c r="C756" s="7" t="s">
        <v>1505</v>
      </c>
    </row>
    <row r="757" spans="1:3" ht="12.75">
      <c r="A757" s="6" t="s">
        <v>3090</v>
      </c>
      <c r="B757" s="7" t="s">
        <v>2185</v>
      </c>
      <c r="C757" s="7" t="s">
        <v>110</v>
      </c>
    </row>
    <row r="758" spans="1:3" ht="12.75">
      <c r="A758" s="6" t="s">
        <v>2803</v>
      </c>
      <c r="B758" s="7" t="s">
        <v>2804</v>
      </c>
      <c r="C758" s="7" t="s">
        <v>1505</v>
      </c>
    </row>
    <row r="759" spans="1:3" ht="12.75">
      <c r="A759" s="6" t="s">
        <v>2805</v>
      </c>
      <c r="B759" s="7" t="s">
        <v>2806</v>
      </c>
      <c r="C759" s="10" t="s">
        <v>756</v>
      </c>
    </row>
    <row r="760" spans="1:3" ht="12.75">
      <c r="A760" s="6" t="s">
        <v>2807</v>
      </c>
      <c r="B760" s="7" t="s">
        <v>1656</v>
      </c>
      <c r="C760" s="7" t="s">
        <v>1452</v>
      </c>
    </row>
    <row r="761" spans="1:3" ht="12.75">
      <c r="A761" s="6" t="s">
        <v>2808</v>
      </c>
      <c r="B761" s="7" t="s">
        <v>2809</v>
      </c>
      <c r="C761" s="7" t="s">
        <v>532</v>
      </c>
    </row>
    <row r="762" spans="1:3" ht="12.75">
      <c r="A762" s="6" t="s">
        <v>2810</v>
      </c>
      <c r="B762" s="7" t="s">
        <v>2811</v>
      </c>
      <c r="C762" s="10" t="s">
        <v>2047</v>
      </c>
    </row>
    <row r="763" spans="1:3" ht="12.75">
      <c r="A763" s="6" t="s">
        <v>2812</v>
      </c>
      <c r="B763" s="7" t="s">
        <v>2813</v>
      </c>
      <c r="C763" s="7" t="s">
        <v>2047</v>
      </c>
    </row>
    <row r="764" spans="1:3" ht="12.75">
      <c r="A764" s="6" t="s">
        <v>2774</v>
      </c>
      <c r="B764" s="7" t="s">
        <v>2775</v>
      </c>
      <c r="C764" s="7" t="s">
        <v>458</v>
      </c>
    </row>
    <row r="765" spans="1:3" ht="12.75">
      <c r="A765" s="6" t="s">
        <v>2776</v>
      </c>
      <c r="B765" s="7" t="s">
        <v>2777</v>
      </c>
      <c r="C765" s="7" t="s">
        <v>458</v>
      </c>
    </row>
    <row r="766" spans="1:3" ht="12.75">
      <c r="A766" s="6" t="s">
        <v>2778</v>
      </c>
      <c r="B766" s="34" t="s">
        <v>2779</v>
      </c>
      <c r="C766" s="7"/>
    </row>
    <row r="767" spans="1:3" ht="12.75">
      <c r="A767" s="6" t="s">
        <v>2860</v>
      </c>
      <c r="B767" s="41" t="s">
        <v>2861</v>
      </c>
      <c r="C767" s="7"/>
    </row>
    <row r="768" spans="1:3" ht="12.75">
      <c r="A768" s="6" t="s">
        <v>2780</v>
      </c>
      <c r="B768" s="9" t="s">
        <v>2781</v>
      </c>
      <c r="C768" s="7" t="s">
        <v>54</v>
      </c>
    </row>
    <row r="769" spans="1:3" ht="12.75">
      <c r="A769" s="6" t="s">
        <v>2782</v>
      </c>
      <c r="B769" s="15" t="s">
        <v>2783</v>
      </c>
      <c r="C769" s="7" t="s">
        <v>532</v>
      </c>
    </row>
    <row r="770" spans="1:3" ht="12.75">
      <c r="A770" s="28" t="s">
        <v>1510</v>
      </c>
      <c r="B770" s="35" t="s">
        <v>1513</v>
      </c>
      <c r="C770" s="7" t="s">
        <v>1505</v>
      </c>
    </row>
    <row r="771" spans="1:3" ht="12.75">
      <c r="A771" s="29" t="s">
        <v>1511</v>
      </c>
      <c r="B771" s="32" t="s">
        <v>1512</v>
      </c>
      <c r="C771" s="7" t="s">
        <v>1801</v>
      </c>
    </row>
    <row r="772" spans="1:3" ht="12.75">
      <c r="A772" s="29" t="s">
        <v>1514</v>
      </c>
      <c r="B772" s="33" t="s">
        <v>1515</v>
      </c>
      <c r="C772" s="7" t="s">
        <v>1801</v>
      </c>
    </row>
    <row r="773" spans="1:3" ht="12.75">
      <c r="A773" s="29" t="s">
        <v>1516</v>
      </c>
      <c r="B773" s="33" t="s">
        <v>1517</v>
      </c>
      <c r="C773" s="7" t="s">
        <v>1801</v>
      </c>
    </row>
    <row r="774" spans="1:3" ht="12.75">
      <c r="A774" s="29" t="s">
        <v>2859</v>
      </c>
      <c r="B774" s="33" t="s">
        <v>2862</v>
      </c>
      <c r="C774" s="7" t="s">
        <v>452</v>
      </c>
    </row>
    <row r="775" spans="1:7" ht="12.75">
      <c r="A775" s="6" t="s">
        <v>2784</v>
      </c>
      <c r="B775" s="15" t="s">
        <v>2785</v>
      </c>
      <c r="C775" s="7" t="s">
        <v>532</v>
      </c>
      <c r="G775" s="9"/>
    </row>
    <row r="776" spans="1:7" ht="12.75">
      <c r="A776" s="6" t="s">
        <v>3168</v>
      </c>
      <c r="B776" s="15" t="s">
        <v>3169</v>
      </c>
      <c r="C776" s="7" t="s">
        <v>452</v>
      </c>
      <c r="G776" s="9"/>
    </row>
    <row r="777" spans="1:3" ht="12.75">
      <c r="A777" s="6" t="s">
        <v>2786</v>
      </c>
      <c r="B777" s="7" t="s">
        <v>2787</v>
      </c>
      <c r="C777" s="10" t="s">
        <v>446</v>
      </c>
    </row>
    <row r="778" spans="1:3" ht="12.75">
      <c r="A778" s="6" t="s">
        <v>2788</v>
      </c>
      <c r="B778" s="7" t="s">
        <v>2787</v>
      </c>
      <c r="C778" s="7" t="s">
        <v>375</v>
      </c>
    </row>
    <row r="779" spans="1:3" ht="12.75">
      <c r="A779" s="6" t="s">
        <v>2789</v>
      </c>
      <c r="B779" s="7" t="s">
        <v>2790</v>
      </c>
      <c r="C779" s="7" t="s">
        <v>2490</v>
      </c>
    </row>
    <row r="780" spans="1:3" ht="12.75">
      <c r="A780" s="6" t="s">
        <v>2791</v>
      </c>
      <c r="B780" s="7" t="s">
        <v>2792</v>
      </c>
      <c r="C780" s="7" t="s">
        <v>2071</v>
      </c>
    </row>
    <row r="781" spans="1:3" ht="12.75">
      <c r="A781" s="6" t="s">
        <v>1616</v>
      </c>
      <c r="B781" s="7" t="s">
        <v>2790</v>
      </c>
      <c r="C781" s="10" t="s">
        <v>2071</v>
      </c>
    </row>
    <row r="782" spans="1:3" ht="12.75">
      <c r="A782" s="6" t="s">
        <v>1558</v>
      </c>
      <c r="B782" s="7" t="s">
        <v>1559</v>
      </c>
      <c r="C782" s="10" t="s">
        <v>2608</v>
      </c>
    </row>
    <row r="783" spans="1:3" ht="12.75">
      <c r="A783" s="6" t="s">
        <v>155</v>
      </c>
      <c r="B783" s="7" t="s">
        <v>156</v>
      </c>
      <c r="C783" s="10" t="s">
        <v>489</v>
      </c>
    </row>
    <row r="784" spans="1:3" ht="12.75">
      <c r="A784" s="6" t="s">
        <v>1617</v>
      </c>
      <c r="B784" s="7" t="s">
        <v>1618</v>
      </c>
      <c r="C784" s="10" t="s">
        <v>1915</v>
      </c>
    </row>
    <row r="785" spans="1:3" ht="12.75">
      <c r="A785" s="6" t="s">
        <v>1619</v>
      </c>
      <c r="B785" s="7" t="s">
        <v>1620</v>
      </c>
      <c r="C785" s="10" t="s">
        <v>515</v>
      </c>
    </row>
    <row r="786" spans="1:3" ht="12.75">
      <c r="A786" s="6" t="s">
        <v>1552</v>
      </c>
      <c r="B786" s="7" t="s">
        <v>1553</v>
      </c>
      <c r="C786" s="10" t="s">
        <v>458</v>
      </c>
    </row>
    <row r="787" spans="1:3" ht="12.75">
      <c r="A787" s="6" t="s">
        <v>164</v>
      </c>
      <c r="B787" s="7" t="s">
        <v>165</v>
      </c>
      <c r="C787" s="10" t="s">
        <v>1947</v>
      </c>
    </row>
    <row r="788" spans="1:3" ht="12.75">
      <c r="A788" s="6" t="s">
        <v>1621</v>
      </c>
      <c r="B788" s="7" t="s">
        <v>2727</v>
      </c>
      <c r="C788" s="10" t="s">
        <v>454</v>
      </c>
    </row>
    <row r="789" spans="1:3" ht="12.75">
      <c r="A789" s="6" t="s">
        <v>2728</v>
      </c>
      <c r="B789" s="7" t="s">
        <v>2729</v>
      </c>
      <c r="C789" s="7" t="s">
        <v>2730</v>
      </c>
    </row>
    <row r="790" spans="1:3" ht="12.75">
      <c r="A790" s="6" t="s">
        <v>3165</v>
      </c>
      <c r="B790" s="7" t="s">
        <v>772</v>
      </c>
      <c r="C790" s="7" t="s">
        <v>452</v>
      </c>
    </row>
    <row r="791" spans="1:3" ht="12.75">
      <c r="A791" s="6" t="s">
        <v>2731</v>
      </c>
      <c r="B791" s="7" t="s">
        <v>2732</v>
      </c>
      <c r="C791" s="7" t="s">
        <v>2733</v>
      </c>
    </row>
    <row r="792" spans="1:3" ht="12.75">
      <c r="A792" s="6" t="s">
        <v>2734</v>
      </c>
      <c r="B792" s="7" t="s">
        <v>2732</v>
      </c>
      <c r="C792" s="10" t="s">
        <v>489</v>
      </c>
    </row>
    <row r="793" spans="1:3" ht="12.75">
      <c r="A793" s="6" t="s">
        <v>2735</v>
      </c>
      <c r="B793" s="7" t="s">
        <v>2736</v>
      </c>
      <c r="C793" s="7" t="s">
        <v>2737</v>
      </c>
    </row>
    <row r="794" spans="1:3" ht="12.75">
      <c r="A794" s="6" t="s">
        <v>2738</v>
      </c>
      <c r="B794" s="7" t="s">
        <v>2739</v>
      </c>
      <c r="C794" s="10" t="s">
        <v>1500</v>
      </c>
    </row>
    <row r="795" spans="1:3" ht="12.75">
      <c r="A795" s="6" t="s">
        <v>2740</v>
      </c>
      <c r="B795" s="7" t="s">
        <v>2741</v>
      </c>
      <c r="C795" s="7" t="s">
        <v>2350</v>
      </c>
    </row>
    <row r="796" spans="1:3" ht="12.75">
      <c r="A796" s="6" t="s">
        <v>2742</v>
      </c>
      <c r="B796" s="7" t="s">
        <v>2743</v>
      </c>
      <c r="C796" s="10" t="s">
        <v>2069</v>
      </c>
    </row>
    <row r="797" spans="1:3" ht="12.75">
      <c r="A797" s="6" t="s">
        <v>2744</v>
      </c>
      <c r="B797" s="7" t="s">
        <v>2793</v>
      </c>
      <c r="C797" s="7" t="s">
        <v>2794</v>
      </c>
    </row>
    <row r="798" spans="1:3" ht="12.75">
      <c r="A798" s="6" t="s">
        <v>2795</v>
      </c>
      <c r="B798" s="7" t="s">
        <v>2796</v>
      </c>
      <c r="C798" s="10" t="s">
        <v>452</v>
      </c>
    </row>
    <row r="799" spans="1:3" ht="12.75">
      <c r="A799" s="6" t="s">
        <v>3157</v>
      </c>
      <c r="B799" s="7" t="s">
        <v>3158</v>
      </c>
      <c r="C799" s="10" t="s">
        <v>2049</v>
      </c>
    </row>
    <row r="800" spans="1:3" ht="12.75">
      <c r="A800" s="6" t="s">
        <v>2797</v>
      </c>
      <c r="B800" s="7" t="s">
        <v>2798</v>
      </c>
      <c r="C800" s="10" t="s">
        <v>3071</v>
      </c>
    </row>
    <row r="801" spans="1:3" ht="12.75">
      <c r="A801" s="6" t="s">
        <v>1860</v>
      </c>
      <c r="B801" s="7" t="s">
        <v>1551</v>
      </c>
      <c r="C801" s="10" t="s">
        <v>2608</v>
      </c>
    </row>
    <row r="802" spans="1:3" ht="12.75">
      <c r="A802" s="6" t="s">
        <v>3159</v>
      </c>
      <c r="B802" s="7" t="s">
        <v>3160</v>
      </c>
      <c r="C802" s="10" t="s">
        <v>68</v>
      </c>
    </row>
    <row r="803" spans="1:3" ht="12.75">
      <c r="A803" s="6" t="s">
        <v>162</v>
      </c>
      <c r="B803" s="7" t="s">
        <v>163</v>
      </c>
      <c r="C803" s="10" t="s">
        <v>2029</v>
      </c>
    </row>
    <row r="804" spans="1:3" ht="12.75">
      <c r="A804" s="6" t="s">
        <v>2799</v>
      </c>
      <c r="B804" s="7" t="s">
        <v>2800</v>
      </c>
      <c r="C804" s="10" t="s">
        <v>2176</v>
      </c>
    </row>
    <row r="805" spans="1:3" ht="12.75">
      <c r="A805" s="6" t="s">
        <v>3166</v>
      </c>
      <c r="B805" s="7" t="s">
        <v>3167</v>
      </c>
      <c r="C805" s="10" t="s">
        <v>486</v>
      </c>
    </row>
    <row r="806" spans="1:3" ht="12.75">
      <c r="A806" s="6" t="s">
        <v>3170</v>
      </c>
      <c r="B806" s="7" t="s">
        <v>154</v>
      </c>
      <c r="C806" s="10" t="s">
        <v>446</v>
      </c>
    </row>
    <row r="807" spans="1:3" ht="12.75">
      <c r="A807" s="6" t="s">
        <v>2801</v>
      </c>
      <c r="B807" s="7" t="s">
        <v>2802</v>
      </c>
      <c r="C807" s="10" t="s">
        <v>2062</v>
      </c>
    </row>
    <row r="808" spans="1:3" ht="12.75">
      <c r="A808" s="6" t="s">
        <v>3163</v>
      </c>
      <c r="B808" s="7" t="s">
        <v>3164</v>
      </c>
      <c r="C808" s="10" t="s">
        <v>2071</v>
      </c>
    </row>
    <row r="809" spans="1:3" ht="12.75">
      <c r="A809" s="6" t="s">
        <v>1571</v>
      </c>
      <c r="B809" s="7" t="s">
        <v>1572</v>
      </c>
      <c r="C809" s="7" t="s">
        <v>2260</v>
      </c>
    </row>
    <row r="810" spans="1:3" ht="12.75">
      <c r="A810" s="6" t="s">
        <v>1556</v>
      </c>
      <c r="B810" s="7" t="s">
        <v>1557</v>
      </c>
      <c r="C810" s="7" t="s">
        <v>54</v>
      </c>
    </row>
    <row r="811" spans="1:3" ht="12.75">
      <c r="A811" s="6" t="s">
        <v>1573</v>
      </c>
      <c r="B811" s="7" t="s">
        <v>1574</v>
      </c>
      <c r="C811" s="7" t="s">
        <v>532</v>
      </c>
    </row>
    <row r="812" spans="1:3" ht="12.75">
      <c r="A812" s="6" t="s">
        <v>1575</v>
      </c>
      <c r="B812" s="7" t="s">
        <v>1576</v>
      </c>
      <c r="C812" s="10" t="s">
        <v>509</v>
      </c>
    </row>
    <row r="813" spans="1:3" ht="12.75">
      <c r="A813" s="6" t="s">
        <v>1577</v>
      </c>
      <c r="B813" s="7" t="s">
        <v>1578</v>
      </c>
      <c r="C813" s="7" t="s">
        <v>1579</v>
      </c>
    </row>
    <row r="814" spans="1:3" ht="12.75">
      <c r="A814" s="6" t="s">
        <v>1580</v>
      </c>
      <c r="B814" s="7" t="s">
        <v>1981</v>
      </c>
      <c r="C814" s="10" t="s">
        <v>507</v>
      </c>
    </row>
    <row r="815" spans="1:3" ht="12.75">
      <c r="A815" s="6" t="s">
        <v>1982</v>
      </c>
      <c r="B815" s="7" t="s">
        <v>1983</v>
      </c>
      <c r="C815" s="10" t="s">
        <v>2047</v>
      </c>
    </row>
    <row r="816" spans="1:3" ht="12.75">
      <c r="A816" s="6" t="s">
        <v>1984</v>
      </c>
      <c r="B816" s="7" t="s">
        <v>1985</v>
      </c>
      <c r="C816" s="10" t="s">
        <v>976</v>
      </c>
    </row>
    <row r="817" spans="1:3" ht="12.75">
      <c r="A817" s="6" t="s">
        <v>1986</v>
      </c>
      <c r="B817" s="7" t="s">
        <v>1987</v>
      </c>
      <c r="C817" s="10" t="s">
        <v>1988</v>
      </c>
    </row>
    <row r="818" spans="1:3" ht="12.75">
      <c r="A818" s="6" t="s">
        <v>1989</v>
      </c>
      <c r="B818" s="7" t="s">
        <v>1990</v>
      </c>
      <c r="C818" s="7" t="s">
        <v>2047</v>
      </c>
    </row>
    <row r="819" spans="1:3" ht="12.75">
      <c r="A819" s="6" t="s">
        <v>1991</v>
      </c>
      <c r="B819" s="7" t="s">
        <v>1992</v>
      </c>
      <c r="C819" s="7" t="s">
        <v>532</v>
      </c>
    </row>
    <row r="820" spans="1:3" ht="12.75">
      <c r="A820" s="6" t="s">
        <v>1993</v>
      </c>
      <c r="B820" s="7" t="s">
        <v>1994</v>
      </c>
      <c r="C820" s="10" t="s">
        <v>332</v>
      </c>
    </row>
    <row r="821" spans="1:3" ht="12.75">
      <c r="A821" s="6" t="s">
        <v>333</v>
      </c>
      <c r="B821" s="7" t="s">
        <v>334</v>
      </c>
      <c r="C821" s="7" t="s">
        <v>1579</v>
      </c>
    </row>
    <row r="822" spans="1:3" ht="12.75">
      <c r="A822" s="6" t="s">
        <v>335</v>
      </c>
      <c r="B822" s="7" t="s">
        <v>336</v>
      </c>
      <c r="C822" s="7" t="s">
        <v>337</v>
      </c>
    </row>
    <row r="823" spans="1:3" ht="12.75">
      <c r="A823" s="6" t="s">
        <v>3174</v>
      </c>
      <c r="B823" s="7" t="s">
        <v>3175</v>
      </c>
      <c r="C823" s="7" t="s">
        <v>2730</v>
      </c>
    </row>
    <row r="824" spans="1:3" ht="12.75">
      <c r="A824" s="6" t="s">
        <v>3176</v>
      </c>
      <c r="B824" s="7" t="s">
        <v>3177</v>
      </c>
      <c r="C824" s="7" t="s">
        <v>3178</v>
      </c>
    </row>
    <row r="825" spans="1:3" ht="12.75">
      <c r="A825" s="6" t="s">
        <v>3179</v>
      </c>
      <c r="B825" s="7" t="s">
        <v>3180</v>
      </c>
      <c r="C825" s="7" t="s">
        <v>2608</v>
      </c>
    </row>
    <row r="826" spans="1:3" ht="12.75">
      <c r="A826" s="6" t="s">
        <v>3161</v>
      </c>
      <c r="B826" s="7" t="s">
        <v>3162</v>
      </c>
      <c r="C826" s="7" t="s">
        <v>1500</v>
      </c>
    </row>
    <row r="827" spans="1:3" ht="12.75">
      <c r="A827" s="6" t="s">
        <v>157</v>
      </c>
      <c r="B827" s="7" t="s">
        <v>158</v>
      </c>
      <c r="C827" s="7" t="s">
        <v>68</v>
      </c>
    </row>
    <row r="828" spans="1:3" ht="12.75">
      <c r="A828" s="6" t="s">
        <v>3181</v>
      </c>
      <c r="B828" s="7" t="s">
        <v>3182</v>
      </c>
      <c r="C828" s="10" t="s">
        <v>756</v>
      </c>
    </row>
    <row r="829" spans="1:3" ht="12.75">
      <c r="A829" s="6" t="s">
        <v>3183</v>
      </c>
      <c r="B829" s="7" t="s">
        <v>3184</v>
      </c>
      <c r="C829" s="10" t="s">
        <v>3185</v>
      </c>
    </row>
    <row r="830" spans="1:3" ht="12.75">
      <c r="A830" s="6" t="s">
        <v>3211</v>
      </c>
      <c r="B830" s="7" t="s">
        <v>3212</v>
      </c>
      <c r="C830" s="10" t="s">
        <v>486</v>
      </c>
    </row>
    <row r="831" spans="1:3" ht="12.75">
      <c r="A831" s="6" t="s">
        <v>160</v>
      </c>
      <c r="B831" s="7" t="s">
        <v>161</v>
      </c>
      <c r="C831" s="10" t="s">
        <v>458</v>
      </c>
    </row>
    <row r="832" spans="1:3" ht="12.75">
      <c r="A832" s="6" t="s">
        <v>3213</v>
      </c>
      <c r="B832" s="7" t="s">
        <v>3214</v>
      </c>
      <c r="C832" s="10" t="s">
        <v>2473</v>
      </c>
    </row>
    <row r="833" spans="1:3" ht="12.75">
      <c r="A833" s="6" t="s">
        <v>3215</v>
      </c>
      <c r="B833" s="7" t="s">
        <v>3216</v>
      </c>
      <c r="C833" s="10" t="s">
        <v>544</v>
      </c>
    </row>
    <row r="834" spans="1:3" ht="12.75">
      <c r="A834" s="6" t="s">
        <v>247</v>
      </c>
      <c r="B834" s="7" t="s">
        <v>248</v>
      </c>
      <c r="C834" s="10" t="s">
        <v>486</v>
      </c>
    </row>
    <row r="835" spans="1:3" ht="12.75">
      <c r="A835" s="6" t="s">
        <v>249</v>
      </c>
      <c r="B835" s="7" t="s">
        <v>1563</v>
      </c>
      <c r="C835" s="10" t="s">
        <v>2487</v>
      </c>
    </row>
    <row r="836" spans="1:3" ht="12.75">
      <c r="A836" s="6" t="s">
        <v>1564</v>
      </c>
      <c r="B836" s="7" t="s">
        <v>1565</v>
      </c>
      <c r="C836" s="7" t="s">
        <v>1721</v>
      </c>
    </row>
    <row r="837" spans="1:3" ht="12.75">
      <c r="A837" s="6" t="s">
        <v>1566</v>
      </c>
      <c r="B837" s="7" t="s">
        <v>1567</v>
      </c>
      <c r="C837" s="10" t="s">
        <v>1947</v>
      </c>
    </row>
    <row r="838" spans="1:3" ht="12.75">
      <c r="A838" s="6" t="s">
        <v>159</v>
      </c>
      <c r="B838" s="7" t="s">
        <v>772</v>
      </c>
      <c r="C838" s="10" t="s">
        <v>2608</v>
      </c>
    </row>
    <row r="839" spans="1:3" ht="12.75">
      <c r="A839" s="6" t="s">
        <v>1568</v>
      </c>
      <c r="B839" s="7" t="s">
        <v>1569</v>
      </c>
      <c r="C839" s="10" t="s">
        <v>1500</v>
      </c>
    </row>
    <row r="840" spans="1:3" ht="12.75">
      <c r="A840" s="6" t="s">
        <v>1554</v>
      </c>
      <c r="B840" s="7" t="s">
        <v>1555</v>
      </c>
      <c r="C840" s="10" t="s">
        <v>486</v>
      </c>
    </row>
    <row r="841" spans="1:3" ht="12.75">
      <c r="A841" s="6" t="s">
        <v>1570</v>
      </c>
      <c r="B841" s="7" t="s">
        <v>251</v>
      </c>
      <c r="C841" s="10" t="s">
        <v>511</v>
      </c>
    </row>
    <row r="842" spans="1:3" ht="12.75">
      <c r="A842" s="6" t="s">
        <v>252</v>
      </c>
      <c r="B842" s="7" t="s">
        <v>253</v>
      </c>
      <c r="C842" s="7" t="s">
        <v>254</v>
      </c>
    </row>
    <row r="843" spans="1:3" ht="12.75">
      <c r="A843" s="6" t="s">
        <v>255</v>
      </c>
      <c r="B843" s="7" t="s">
        <v>253</v>
      </c>
      <c r="C843" s="7" t="s">
        <v>3071</v>
      </c>
    </row>
    <row r="844" spans="1:3" ht="12.75">
      <c r="A844" s="6" t="s">
        <v>256</v>
      </c>
      <c r="B844" s="7" t="s">
        <v>3194</v>
      </c>
      <c r="C844" s="10" t="s">
        <v>3071</v>
      </c>
    </row>
    <row r="845" spans="1:3" ht="12.75">
      <c r="A845" s="6" t="s">
        <v>3195</v>
      </c>
      <c r="B845" s="7" t="s">
        <v>3196</v>
      </c>
      <c r="C845" s="10" t="s">
        <v>515</v>
      </c>
    </row>
    <row r="846" spans="1:3" ht="12.75">
      <c r="A846" s="6" t="s">
        <v>3197</v>
      </c>
      <c r="B846" s="7" t="s">
        <v>3147</v>
      </c>
      <c r="C846" s="10" t="s">
        <v>2029</v>
      </c>
    </row>
    <row r="847" spans="1:3" ht="12.75">
      <c r="A847" s="6" t="s">
        <v>3148</v>
      </c>
      <c r="B847" s="7" t="s">
        <v>206</v>
      </c>
      <c r="C847" s="7" t="s">
        <v>1457</v>
      </c>
    </row>
    <row r="848" spans="1:3" ht="12.75">
      <c r="A848" s="6" t="s">
        <v>207</v>
      </c>
      <c r="B848" s="7" t="s">
        <v>208</v>
      </c>
      <c r="C848" s="7" t="s">
        <v>1457</v>
      </c>
    </row>
    <row r="849" spans="1:3" ht="12.75">
      <c r="A849" s="6" t="s">
        <v>209</v>
      </c>
      <c r="B849" s="7" t="s">
        <v>210</v>
      </c>
      <c r="C849" s="10" t="s">
        <v>1915</v>
      </c>
    </row>
    <row r="850" spans="1:3" ht="12.75">
      <c r="A850" s="6" t="s">
        <v>211</v>
      </c>
      <c r="B850" s="7" t="s">
        <v>212</v>
      </c>
      <c r="C850" s="10" t="s">
        <v>3178</v>
      </c>
    </row>
    <row r="851" spans="1:3" ht="12.75">
      <c r="A851" s="6" t="s">
        <v>213</v>
      </c>
      <c r="B851" s="7" t="s">
        <v>214</v>
      </c>
      <c r="C851" s="10" t="s">
        <v>486</v>
      </c>
    </row>
    <row r="852" spans="1:3" ht="12.75">
      <c r="A852" s="6" t="s">
        <v>215</v>
      </c>
      <c r="B852" s="7" t="s">
        <v>216</v>
      </c>
      <c r="C852" s="10" t="s">
        <v>482</v>
      </c>
    </row>
    <row r="853" spans="1:3" ht="12.75">
      <c r="A853" s="6" t="s">
        <v>217</v>
      </c>
      <c r="B853" s="7" t="s">
        <v>218</v>
      </c>
      <c r="C853" s="7" t="s">
        <v>1945</v>
      </c>
    </row>
    <row r="854" spans="1:3" ht="12.75">
      <c r="A854" s="6" t="s">
        <v>219</v>
      </c>
      <c r="B854" s="7" t="s">
        <v>220</v>
      </c>
      <c r="C854" s="7" t="s">
        <v>517</v>
      </c>
    </row>
    <row r="855" spans="1:3" ht="12.75">
      <c r="A855" s="6" t="s">
        <v>221</v>
      </c>
      <c r="B855" s="7" t="s">
        <v>222</v>
      </c>
      <c r="C855" s="7" t="s">
        <v>2071</v>
      </c>
    </row>
    <row r="856" spans="1:3" ht="12.75">
      <c r="A856" s="6" t="s">
        <v>223</v>
      </c>
      <c r="B856" s="7" t="s">
        <v>1920</v>
      </c>
      <c r="C856" s="10" t="s">
        <v>1454</v>
      </c>
    </row>
    <row r="857" spans="1:3" ht="12.75">
      <c r="A857" s="6" t="s">
        <v>1921</v>
      </c>
      <c r="B857" s="7" t="s">
        <v>350</v>
      </c>
      <c r="C857" s="10" t="s">
        <v>1915</v>
      </c>
    </row>
    <row r="858" spans="1:3" ht="12.75">
      <c r="A858" s="6" t="s">
        <v>351</v>
      </c>
      <c r="B858" s="7" t="s">
        <v>2031</v>
      </c>
      <c r="C858" s="10" t="s">
        <v>3178</v>
      </c>
    </row>
    <row r="859" spans="1:3" ht="12.75">
      <c r="A859" s="6" t="s">
        <v>2032</v>
      </c>
      <c r="B859" s="7" t="s">
        <v>2033</v>
      </c>
      <c r="C859" s="10" t="s">
        <v>521</v>
      </c>
    </row>
    <row r="860" spans="1:3" ht="12.75">
      <c r="A860" s="6" t="s">
        <v>2034</v>
      </c>
      <c r="B860" s="7" t="s">
        <v>2035</v>
      </c>
      <c r="C860" s="7" t="s">
        <v>2036</v>
      </c>
    </row>
    <row r="861" spans="1:3" ht="12.75">
      <c r="A861" s="6" t="s">
        <v>2037</v>
      </c>
      <c r="B861" s="7" t="s">
        <v>70</v>
      </c>
      <c r="C861" s="10" t="s">
        <v>68</v>
      </c>
    </row>
    <row r="862" spans="1:3" ht="12.75">
      <c r="A862" s="6" t="s">
        <v>2038</v>
      </c>
      <c r="B862" s="7" t="s">
        <v>2039</v>
      </c>
      <c r="C862" s="10" t="s">
        <v>2040</v>
      </c>
    </row>
    <row r="863" spans="1:3" ht="12.75">
      <c r="A863" s="6" t="s">
        <v>437</v>
      </c>
      <c r="B863" s="7" t="s">
        <v>1861</v>
      </c>
      <c r="C863" s="10" t="s">
        <v>2040</v>
      </c>
    </row>
    <row r="864" spans="1:3" ht="12.75">
      <c r="A864" s="6" t="s">
        <v>1862</v>
      </c>
      <c r="B864" s="7" t="s">
        <v>1863</v>
      </c>
      <c r="C864" s="7" t="s">
        <v>532</v>
      </c>
    </row>
    <row r="865" spans="1:3" ht="12.75">
      <c r="A865" s="6" t="s">
        <v>1864</v>
      </c>
      <c r="B865" s="7" t="s">
        <v>1865</v>
      </c>
      <c r="C865" s="7" t="s">
        <v>2555</v>
      </c>
    </row>
    <row r="866" spans="1:3" ht="12.75">
      <c r="A866" s="6" t="s">
        <v>1866</v>
      </c>
      <c r="B866" s="7" t="s">
        <v>1867</v>
      </c>
      <c r="C866" s="7" t="s">
        <v>1868</v>
      </c>
    </row>
    <row r="867" spans="1:3" ht="12.75">
      <c r="A867" s="6" t="s">
        <v>1869</v>
      </c>
      <c r="B867" s="7" t="s">
        <v>1870</v>
      </c>
      <c r="C867" s="7" t="s">
        <v>2047</v>
      </c>
    </row>
    <row r="868" spans="1:3" ht="12.75">
      <c r="A868" s="6" t="s">
        <v>1871</v>
      </c>
      <c r="B868" s="7" t="s">
        <v>1759</v>
      </c>
      <c r="C868" s="7" t="s">
        <v>2029</v>
      </c>
    </row>
    <row r="869" spans="1:3" ht="12.75">
      <c r="A869" s="6" t="s">
        <v>1872</v>
      </c>
      <c r="B869" s="7" t="s">
        <v>1873</v>
      </c>
      <c r="C869" s="7" t="s">
        <v>1654</v>
      </c>
    </row>
    <row r="870" spans="1:3" ht="12.75">
      <c r="A870" s="6" t="s">
        <v>1874</v>
      </c>
      <c r="B870" s="7" t="s">
        <v>1875</v>
      </c>
      <c r="C870" s="10" t="s">
        <v>756</v>
      </c>
    </row>
    <row r="871" spans="1:3" ht="12.75">
      <c r="A871" s="6" t="s">
        <v>1876</v>
      </c>
      <c r="B871" s="7" t="s">
        <v>1877</v>
      </c>
      <c r="C871" s="10" t="s">
        <v>1846</v>
      </c>
    </row>
    <row r="872" spans="1:3" ht="12.75">
      <c r="A872" s="6" t="s">
        <v>1878</v>
      </c>
      <c r="B872" s="7" t="s">
        <v>1879</v>
      </c>
      <c r="C872" s="10" t="s">
        <v>2334</v>
      </c>
    </row>
    <row r="873" spans="1:3" ht="12.75">
      <c r="A873" s="6" t="s">
        <v>1880</v>
      </c>
      <c r="B873" s="7" t="s">
        <v>2770</v>
      </c>
      <c r="C873" s="7" t="s">
        <v>2049</v>
      </c>
    </row>
    <row r="874" spans="1:3" ht="12.75">
      <c r="A874" s="6" t="s">
        <v>2771</v>
      </c>
      <c r="B874" s="7" t="s">
        <v>2772</v>
      </c>
      <c r="C874" s="10" t="s">
        <v>486</v>
      </c>
    </row>
    <row r="875" spans="1:3" ht="12.75">
      <c r="A875" s="6" t="s">
        <v>2773</v>
      </c>
      <c r="B875" s="7" t="s">
        <v>1519</v>
      </c>
      <c r="C875" s="10" t="s">
        <v>3131</v>
      </c>
    </row>
    <row r="876" spans="1:3" ht="12.75">
      <c r="A876" s="6" t="s">
        <v>1520</v>
      </c>
      <c r="B876" s="7" t="s">
        <v>1521</v>
      </c>
      <c r="C876" s="7" t="s">
        <v>517</v>
      </c>
    </row>
    <row r="877" spans="1:3" ht="12.75">
      <c r="A877" s="6"/>
      <c r="B877" s="7"/>
      <c r="C877" s="7"/>
    </row>
    <row r="878" spans="1:3" ht="12.75">
      <c r="A878" s="6"/>
      <c r="B878" s="7"/>
      <c r="C878" s="7"/>
    </row>
    <row r="879" spans="1:3" ht="12.75">
      <c r="A879" s="6" t="s">
        <v>1522</v>
      </c>
      <c r="B879" s="7" t="s">
        <v>1523</v>
      </c>
      <c r="C879" s="7" t="s">
        <v>2069</v>
      </c>
    </row>
    <row r="880" spans="1:3" ht="12.75">
      <c r="A880" s="6" t="s">
        <v>1524</v>
      </c>
      <c r="B880" s="7" t="s">
        <v>1525</v>
      </c>
      <c r="C880" s="7" t="s">
        <v>2730</v>
      </c>
    </row>
    <row r="881" spans="1:3" ht="12.75">
      <c r="A881" s="6" t="s">
        <v>1526</v>
      </c>
      <c r="B881" s="7" t="s">
        <v>1525</v>
      </c>
      <c r="C881" s="10" t="s">
        <v>59</v>
      </c>
    </row>
    <row r="882" spans="1:3" ht="12.75">
      <c r="A882" s="6" t="s">
        <v>1527</v>
      </c>
      <c r="B882" s="7" t="s">
        <v>1525</v>
      </c>
      <c r="C882" s="10" t="s">
        <v>2730</v>
      </c>
    </row>
    <row r="883" spans="1:3" ht="12.75">
      <c r="A883" s="6" t="s">
        <v>1528</v>
      </c>
      <c r="B883" s="7" t="s">
        <v>1529</v>
      </c>
      <c r="C883" s="7" t="s">
        <v>1530</v>
      </c>
    </row>
    <row r="884" spans="1:3" ht="12.75">
      <c r="A884" s="6" t="s">
        <v>1531</v>
      </c>
      <c r="B884" s="7" t="s">
        <v>1532</v>
      </c>
      <c r="C884" s="10" t="s">
        <v>66</v>
      </c>
    </row>
    <row r="885" spans="1:3" ht="12.75">
      <c r="A885" s="6" t="s">
        <v>1533</v>
      </c>
      <c r="B885" s="7" t="s">
        <v>1525</v>
      </c>
      <c r="C885" s="10" t="s">
        <v>507</v>
      </c>
    </row>
    <row r="886" spans="1:3" ht="12.75">
      <c r="A886" s="6" t="s">
        <v>1534</v>
      </c>
      <c r="B886" s="7" t="s">
        <v>1525</v>
      </c>
      <c r="C886" s="7" t="s">
        <v>756</v>
      </c>
    </row>
    <row r="887" spans="1:3" ht="12.75">
      <c r="A887" s="16" t="s">
        <v>1535</v>
      </c>
      <c r="B887" s="7" t="s">
        <v>1536</v>
      </c>
      <c r="C887" s="7" t="s">
        <v>1500</v>
      </c>
    </row>
    <row r="888" spans="1:3" ht="12.75">
      <c r="A888" s="6" t="s">
        <v>1537</v>
      </c>
      <c r="B888" s="7" t="s">
        <v>1538</v>
      </c>
      <c r="C888" s="7" t="s">
        <v>2049</v>
      </c>
    </row>
    <row r="889" spans="1:3" ht="12.75">
      <c r="A889" s="6" t="s">
        <v>1539</v>
      </c>
      <c r="B889" s="7" t="s">
        <v>1540</v>
      </c>
      <c r="C889" s="7" t="s">
        <v>797</v>
      </c>
    </row>
    <row r="890" spans="1:3" ht="12.75">
      <c r="A890" s="6" t="s">
        <v>1541</v>
      </c>
      <c r="B890" s="7" t="s">
        <v>1525</v>
      </c>
      <c r="C890" s="10" t="s">
        <v>454</v>
      </c>
    </row>
    <row r="891" spans="1:3" ht="12.75">
      <c r="A891" s="6" t="s">
        <v>1542</v>
      </c>
      <c r="B891" s="7" t="s">
        <v>1543</v>
      </c>
      <c r="C891" s="10" t="s">
        <v>454</v>
      </c>
    </row>
    <row r="892" spans="1:3" ht="12.75">
      <c r="A892" s="6" t="s">
        <v>1544</v>
      </c>
      <c r="B892" s="7" t="s">
        <v>1525</v>
      </c>
      <c r="C892" s="7" t="s">
        <v>458</v>
      </c>
    </row>
    <row r="893" spans="1:3" ht="12.75">
      <c r="A893" s="6" t="s">
        <v>1545</v>
      </c>
      <c r="B893" s="7" t="s">
        <v>1525</v>
      </c>
      <c r="C893" s="10" t="s">
        <v>1500</v>
      </c>
    </row>
    <row r="894" spans="1:3" ht="12.75">
      <c r="A894" s="6" t="str">
        <f>"10-D214"</f>
        <v>10-D214</v>
      </c>
      <c r="B894" s="7" t="s">
        <v>1546</v>
      </c>
      <c r="C894" s="7" t="s">
        <v>935</v>
      </c>
    </row>
    <row r="895" spans="1:3" ht="12.75">
      <c r="A895" s="6" t="str">
        <f>"10-D214C"</f>
        <v>10-D214C</v>
      </c>
      <c r="B895" s="7" t="s">
        <v>1547</v>
      </c>
      <c r="C895" s="7" t="s">
        <v>1548</v>
      </c>
    </row>
    <row r="896" spans="1:3" ht="12.75">
      <c r="A896" s="6" t="str">
        <f>"10-TM-13"</f>
        <v>10-TM-13</v>
      </c>
      <c r="B896" s="7" t="s">
        <v>2703</v>
      </c>
      <c r="C896" s="7" t="s">
        <v>939</v>
      </c>
    </row>
    <row r="897" spans="1:3" ht="12.75">
      <c r="A897" s="6" t="str">
        <f>"10-TM-15"</f>
        <v>10-TM-15</v>
      </c>
      <c r="B897" s="7" t="s">
        <v>2704</v>
      </c>
      <c r="C897" s="7" t="s">
        <v>939</v>
      </c>
    </row>
    <row r="898" spans="1:3" ht="12.75">
      <c r="A898" s="6" t="str">
        <f>"10-TM-16"</f>
        <v>10-TM-16</v>
      </c>
      <c r="B898" s="7" t="s">
        <v>2705</v>
      </c>
      <c r="C898" s="7" t="s">
        <v>939</v>
      </c>
    </row>
    <row r="899" spans="1:3" ht="12.75">
      <c r="A899" s="6" t="str">
        <f>"10-TM-16-24"</f>
        <v>10-TM-16-24</v>
      </c>
      <c r="B899" s="7" t="s">
        <v>2706</v>
      </c>
      <c r="C899" s="7" t="s">
        <v>2707</v>
      </c>
    </row>
    <row r="900" spans="1:3" ht="12.75">
      <c r="A900" s="6" t="str">
        <f>"10-TM-16-8"</f>
        <v>10-TM-16-8</v>
      </c>
      <c r="B900" s="7" t="s">
        <v>2708</v>
      </c>
      <c r="C900" s="7" t="s">
        <v>939</v>
      </c>
    </row>
    <row r="901" spans="1:3" ht="12.75">
      <c r="A901" s="6" t="str">
        <f>"10-TM-16-8-24"</f>
        <v>10-TM-16-8-24</v>
      </c>
      <c r="B901" s="7" t="s">
        <v>1467</v>
      </c>
      <c r="C901" s="7" t="s">
        <v>2707</v>
      </c>
    </row>
    <row r="902" spans="1:3" ht="12.75">
      <c r="A902" s="6" t="str">
        <f>"10-TM-31"</f>
        <v>10-TM-31</v>
      </c>
      <c r="B902" s="7" t="s">
        <v>1468</v>
      </c>
      <c r="C902" s="7" t="s">
        <v>1469</v>
      </c>
    </row>
    <row r="903" spans="1:3" ht="12.75">
      <c r="A903" s="6" t="str">
        <f>"10-X214"</f>
        <v>10-X214</v>
      </c>
      <c r="B903" s="7" t="s">
        <v>1470</v>
      </c>
      <c r="C903" s="7" t="s">
        <v>935</v>
      </c>
    </row>
    <row r="904" spans="1:3" ht="12.75">
      <c r="A904" s="6" t="str">
        <f>"10-X214C"</f>
        <v>10-X214C</v>
      </c>
      <c r="B904" s="7" t="s">
        <v>1471</v>
      </c>
      <c r="C904" s="7" t="s">
        <v>1548</v>
      </c>
    </row>
    <row r="905" spans="1:3" ht="12.75">
      <c r="A905" s="6" t="str">
        <f>"10-X426"</f>
        <v>10-X426</v>
      </c>
      <c r="B905" s="7" t="s">
        <v>1472</v>
      </c>
      <c r="C905" s="7" t="s">
        <v>1473</v>
      </c>
    </row>
    <row r="906" spans="1:3" ht="12.75">
      <c r="A906" s="6" t="str">
        <f>"10-X426 LSC"</f>
        <v>10-X426 LSC</v>
      </c>
      <c r="B906" s="7" t="s">
        <v>1474</v>
      </c>
      <c r="C906" s="7" t="s">
        <v>64</v>
      </c>
    </row>
    <row r="907" spans="1:3" ht="12.75">
      <c r="A907" s="6" t="str">
        <f>"10-X426C"</f>
        <v>10-X426C</v>
      </c>
      <c r="B907" s="7" t="s">
        <v>1475</v>
      </c>
      <c r="C907" s="7" t="s">
        <v>1476</v>
      </c>
    </row>
    <row r="908" spans="1:3" ht="12.75">
      <c r="A908" s="6" t="str">
        <f>"10-X430"</f>
        <v>10-X430</v>
      </c>
      <c r="B908" s="7" t="s">
        <v>1477</v>
      </c>
      <c r="C908" s="7" t="s">
        <v>1473</v>
      </c>
    </row>
    <row r="909" spans="1:3" ht="12.75">
      <c r="A909" s="6" t="str">
        <f>"10-X430 LSC"</f>
        <v>10-X430 LSC</v>
      </c>
      <c r="B909" s="7" t="s">
        <v>1478</v>
      </c>
      <c r="C909" s="7" t="s">
        <v>1479</v>
      </c>
    </row>
    <row r="910" spans="1:3" ht="12.75">
      <c r="A910" s="6" t="str">
        <f>"10-X430C"</f>
        <v>10-X430C</v>
      </c>
      <c r="B910" s="7" t="s">
        <v>1480</v>
      </c>
      <c r="C910" s="7" t="s">
        <v>1476</v>
      </c>
    </row>
    <row r="911" spans="1:3" ht="12.75">
      <c r="A911" s="6" t="str">
        <f>"10-X430C-404"</f>
        <v>10-X430C-404</v>
      </c>
      <c r="B911" s="7" t="s">
        <v>1481</v>
      </c>
      <c r="C911" s="7" t="s">
        <v>1482</v>
      </c>
    </row>
    <row r="914" ht="15">
      <c r="B914" s="24" t="s">
        <v>1483</v>
      </c>
    </row>
    <row r="916" spans="1:3" ht="12.75">
      <c r="A916" s="1" t="s">
        <v>1889</v>
      </c>
      <c r="B916" t="s">
        <v>1890</v>
      </c>
      <c r="C916" t="s">
        <v>1891</v>
      </c>
    </row>
    <row r="918" spans="1:3" ht="12.75">
      <c r="A918" s="1" t="s">
        <v>2887</v>
      </c>
      <c r="B918" t="s">
        <v>1484</v>
      </c>
      <c r="C918" t="s">
        <v>3117</v>
      </c>
    </row>
    <row r="919" spans="1:3" ht="12.75">
      <c r="A919" s="1" t="s">
        <v>2888</v>
      </c>
      <c r="B919" t="s">
        <v>2048</v>
      </c>
      <c r="C919" t="s">
        <v>3118</v>
      </c>
    </row>
    <row r="920" spans="1:3" ht="12.75">
      <c r="A920" s="1" t="s">
        <v>2889</v>
      </c>
      <c r="B920" t="s">
        <v>3119</v>
      </c>
      <c r="C920" t="s">
        <v>3118</v>
      </c>
    </row>
    <row r="921" spans="1:3" ht="12.75">
      <c r="A921" s="1" t="s">
        <v>2890</v>
      </c>
      <c r="B921" t="s">
        <v>3120</v>
      </c>
      <c r="C921" t="s">
        <v>3121</v>
      </c>
    </row>
    <row r="922" spans="1:3" ht="12.75">
      <c r="A922" s="1" t="s">
        <v>3122</v>
      </c>
      <c r="B922" t="s">
        <v>3122</v>
      </c>
      <c r="C922" t="s">
        <v>3123</v>
      </c>
    </row>
    <row r="923" spans="1:3" ht="12.75">
      <c r="A923" s="1" t="s">
        <v>2891</v>
      </c>
      <c r="B923" t="s">
        <v>3124</v>
      </c>
      <c r="C923" t="s">
        <v>3125</v>
      </c>
    </row>
    <row r="924" spans="1:3" ht="12.75">
      <c r="A924" s="1" t="s">
        <v>2892</v>
      </c>
      <c r="B924" t="s">
        <v>1458</v>
      </c>
      <c r="C924" t="s">
        <v>1459</v>
      </c>
    </row>
    <row r="925" spans="1:3" ht="12.75">
      <c r="A925" s="1" t="s">
        <v>2893</v>
      </c>
      <c r="B925" t="s">
        <v>1458</v>
      </c>
      <c r="C925" t="s">
        <v>1460</v>
      </c>
    </row>
    <row r="926" spans="1:3" ht="12.75">
      <c r="A926" s="1" t="s">
        <v>2894</v>
      </c>
      <c r="B926" t="s">
        <v>1461</v>
      </c>
      <c r="C926" t="s">
        <v>1462</v>
      </c>
    </row>
    <row r="927" spans="1:3" ht="12.75">
      <c r="A927" s="1" t="s">
        <v>2895</v>
      </c>
      <c r="B927" t="s">
        <v>1461</v>
      </c>
      <c r="C927" t="s">
        <v>1463</v>
      </c>
    </row>
    <row r="928" spans="1:3" ht="12.75">
      <c r="A928" s="1" t="s">
        <v>2896</v>
      </c>
      <c r="B928" t="s">
        <v>1464</v>
      </c>
      <c r="C928" t="s">
        <v>1465</v>
      </c>
    </row>
    <row r="929" spans="1:3" ht="12.75">
      <c r="A929" s="1" t="s">
        <v>2897</v>
      </c>
      <c r="B929" t="s">
        <v>1466</v>
      </c>
      <c r="C929" t="s">
        <v>87</v>
      </c>
    </row>
    <row r="930" spans="1:3" ht="12.75">
      <c r="A930" s="1" t="s">
        <v>2898</v>
      </c>
      <c r="B930" t="s">
        <v>88</v>
      </c>
      <c r="C930" t="s">
        <v>89</v>
      </c>
    </row>
    <row r="931" spans="1:3" ht="12.75">
      <c r="A931" s="1" t="s">
        <v>2899</v>
      </c>
      <c r="B931" t="s">
        <v>88</v>
      </c>
      <c r="C931" t="s">
        <v>90</v>
      </c>
    </row>
    <row r="932" spans="1:3" ht="12.75">
      <c r="A932" s="1" t="s">
        <v>2900</v>
      </c>
      <c r="B932" t="s">
        <v>91</v>
      </c>
      <c r="C932" t="s">
        <v>92</v>
      </c>
    </row>
    <row r="933" spans="1:3" ht="12.75">
      <c r="A933" s="1" t="s">
        <v>2901</v>
      </c>
      <c r="B933" t="s">
        <v>93</v>
      </c>
      <c r="C933" t="s">
        <v>94</v>
      </c>
    </row>
    <row r="934" spans="1:3" ht="12.75">
      <c r="A934" s="1" t="s">
        <v>2902</v>
      </c>
      <c r="B934" t="s">
        <v>95</v>
      </c>
      <c r="C934" t="s">
        <v>96</v>
      </c>
    </row>
    <row r="935" spans="1:3" ht="12.75">
      <c r="A935" s="1" t="s">
        <v>2903</v>
      </c>
      <c r="B935" t="s">
        <v>1812</v>
      </c>
      <c r="C935" t="s">
        <v>1813</v>
      </c>
    </row>
    <row r="936" spans="1:3" ht="12.75">
      <c r="A936" s="1" t="s">
        <v>2904</v>
      </c>
      <c r="B936" t="s">
        <v>1814</v>
      </c>
      <c r="C936" t="s">
        <v>1815</v>
      </c>
    </row>
    <row r="937" spans="1:3" ht="12.75">
      <c r="A937" s="1" t="s">
        <v>2997</v>
      </c>
      <c r="B937" t="s">
        <v>1816</v>
      </c>
      <c r="C937" t="s">
        <v>96</v>
      </c>
    </row>
    <row r="938" spans="1:3" ht="12.75">
      <c r="A938" s="1" t="s">
        <v>2998</v>
      </c>
      <c r="B938" t="s">
        <v>1518</v>
      </c>
      <c r="C938" t="s">
        <v>1813</v>
      </c>
    </row>
    <row r="939" spans="1:3" ht="12.75">
      <c r="A939" s="1" t="s">
        <v>2999</v>
      </c>
      <c r="B939" t="s">
        <v>104</v>
      </c>
      <c r="C939" t="s">
        <v>105</v>
      </c>
    </row>
    <row r="940" spans="1:3" ht="12.75">
      <c r="A940" s="1" t="s">
        <v>3000</v>
      </c>
      <c r="B940" t="s">
        <v>106</v>
      </c>
      <c r="C940" t="s">
        <v>107</v>
      </c>
    </row>
    <row r="941" spans="1:3" ht="12.75">
      <c r="A941" s="1" t="s">
        <v>1560</v>
      </c>
      <c r="B941" t="s">
        <v>1561</v>
      </c>
      <c r="C941" t="s">
        <v>2153</v>
      </c>
    </row>
    <row r="942" spans="1:3" ht="12.75">
      <c r="A942" s="1" t="s">
        <v>3001</v>
      </c>
      <c r="B942" t="s">
        <v>108</v>
      </c>
      <c r="C942" t="s">
        <v>2933</v>
      </c>
    </row>
    <row r="943" spans="1:3" ht="12.75">
      <c r="A943" s="1" t="s">
        <v>3002</v>
      </c>
      <c r="B943" t="s">
        <v>3106</v>
      </c>
      <c r="C943" t="s">
        <v>94</v>
      </c>
    </row>
    <row r="944" spans="1:3" ht="12.75">
      <c r="A944" s="1" t="s">
        <v>3003</v>
      </c>
      <c r="B944" t="s">
        <v>3111</v>
      </c>
      <c r="C944" t="s">
        <v>3112</v>
      </c>
    </row>
    <row r="945" spans="1:3" ht="12.75">
      <c r="A945" s="1" t="s">
        <v>3004</v>
      </c>
      <c r="B945" t="s">
        <v>3093</v>
      </c>
      <c r="C945" t="s">
        <v>3094</v>
      </c>
    </row>
    <row r="946" spans="1:3" ht="12.75">
      <c r="A946" s="1" t="s">
        <v>3005</v>
      </c>
      <c r="B946" t="s">
        <v>3095</v>
      </c>
      <c r="C946" t="s">
        <v>94</v>
      </c>
    </row>
    <row r="947" spans="1:3" ht="12.75">
      <c r="A947" s="1" t="s">
        <v>3006</v>
      </c>
      <c r="B947" t="s">
        <v>3096</v>
      </c>
      <c r="C947" t="s">
        <v>3097</v>
      </c>
    </row>
    <row r="948" spans="1:3" ht="12.75">
      <c r="A948" s="1" t="s">
        <v>3007</v>
      </c>
      <c r="B948" t="s">
        <v>3098</v>
      </c>
      <c r="C948" t="s">
        <v>3099</v>
      </c>
    </row>
    <row r="949" spans="1:3" ht="12.75">
      <c r="A949" s="1" t="s">
        <v>3008</v>
      </c>
      <c r="B949" t="s">
        <v>3100</v>
      </c>
      <c r="C949" t="s">
        <v>3101</v>
      </c>
    </row>
    <row r="950" spans="1:3" ht="12.75">
      <c r="A950" s="1" t="s">
        <v>3009</v>
      </c>
      <c r="B950" t="s">
        <v>3102</v>
      </c>
      <c r="C950" t="s">
        <v>3103</v>
      </c>
    </row>
    <row r="951" spans="1:3" ht="12.75">
      <c r="A951" s="1" t="s">
        <v>3010</v>
      </c>
      <c r="B951" t="s">
        <v>3104</v>
      </c>
      <c r="C951" t="s">
        <v>94</v>
      </c>
    </row>
    <row r="952" spans="1:3" ht="12.75">
      <c r="A952" s="1" t="s">
        <v>3011</v>
      </c>
      <c r="B952" t="s">
        <v>115</v>
      </c>
      <c r="C952" t="s">
        <v>96</v>
      </c>
    </row>
    <row r="953" spans="1:3" ht="12.75">
      <c r="A953" s="1" t="s">
        <v>3012</v>
      </c>
      <c r="B953" t="s">
        <v>116</v>
      </c>
      <c r="C953" t="s">
        <v>117</v>
      </c>
    </row>
    <row r="954" spans="1:3" ht="12.75">
      <c r="A954" s="1" t="s">
        <v>3013</v>
      </c>
      <c r="B954" t="s">
        <v>118</v>
      </c>
      <c r="C954" t="s">
        <v>119</v>
      </c>
    </row>
    <row r="955" spans="1:3" ht="12.75">
      <c r="A955" s="1" t="s">
        <v>3014</v>
      </c>
      <c r="B955" t="s">
        <v>120</v>
      </c>
      <c r="C955" t="s">
        <v>2204</v>
      </c>
    </row>
    <row r="956" spans="1:3" ht="12.75">
      <c r="A956" s="1" t="s">
        <v>3015</v>
      </c>
      <c r="B956" t="s">
        <v>122</v>
      </c>
      <c r="C956" t="s">
        <v>1724</v>
      </c>
    </row>
    <row r="957" spans="1:3" ht="12.75">
      <c r="A957" s="1" t="s">
        <v>3016</v>
      </c>
      <c r="B957" t="s">
        <v>123</v>
      </c>
      <c r="C957" t="s">
        <v>124</v>
      </c>
    </row>
    <row r="958" spans="1:3" ht="12.75">
      <c r="A958" s="1" t="s">
        <v>3017</v>
      </c>
      <c r="B958" t="s">
        <v>125</v>
      </c>
      <c r="C958" t="s">
        <v>126</v>
      </c>
    </row>
    <row r="959" spans="1:3" ht="12.75">
      <c r="A959" s="1" t="s">
        <v>3018</v>
      </c>
      <c r="B959" t="s">
        <v>127</v>
      </c>
      <c r="C959" t="s">
        <v>124</v>
      </c>
    </row>
    <row r="960" spans="1:3" ht="12.75">
      <c r="A960" s="1" t="s">
        <v>3019</v>
      </c>
      <c r="B960" t="s">
        <v>128</v>
      </c>
      <c r="C960" t="s">
        <v>129</v>
      </c>
    </row>
    <row r="961" spans="1:3" ht="12.75">
      <c r="A961" s="1" t="s">
        <v>3020</v>
      </c>
      <c r="B961" t="s">
        <v>130</v>
      </c>
      <c r="C961" t="s">
        <v>131</v>
      </c>
    </row>
    <row r="962" spans="1:3" ht="12.75">
      <c r="A962" s="1" t="s">
        <v>3021</v>
      </c>
      <c r="B962" t="s">
        <v>132</v>
      </c>
      <c r="C962" t="s">
        <v>133</v>
      </c>
    </row>
    <row r="963" spans="1:3" ht="12.75">
      <c r="A963" s="1" t="s">
        <v>3022</v>
      </c>
      <c r="B963" t="s">
        <v>134</v>
      </c>
      <c r="C963" t="s">
        <v>138</v>
      </c>
    </row>
    <row r="964" spans="1:3" ht="12.75">
      <c r="A964" s="1" t="s">
        <v>3023</v>
      </c>
      <c r="B964" t="s">
        <v>136</v>
      </c>
      <c r="C964" t="s">
        <v>3094</v>
      </c>
    </row>
    <row r="965" spans="1:3" ht="12.75">
      <c r="A965" s="1" t="s">
        <v>3024</v>
      </c>
      <c r="B965" t="s">
        <v>137</v>
      </c>
      <c r="C965" t="s">
        <v>138</v>
      </c>
    </row>
    <row r="966" spans="1:3" ht="12.75">
      <c r="A966" s="1" t="s">
        <v>3025</v>
      </c>
      <c r="B966" t="s">
        <v>139</v>
      </c>
      <c r="C966" t="s">
        <v>140</v>
      </c>
    </row>
    <row r="967" spans="1:3" ht="12.75">
      <c r="A967" s="1" t="s">
        <v>3026</v>
      </c>
      <c r="B967" t="s">
        <v>141</v>
      </c>
      <c r="C967" t="s">
        <v>142</v>
      </c>
    </row>
    <row r="968" spans="1:3" ht="12.75">
      <c r="A968" s="1" t="s">
        <v>3027</v>
      </c>
      <c r="B968" t="s">
        <v>2041</v>
      </c>
      <c r="C968" t="s">
        <v>2042</v>
      </c>
    </row>
    <row r="969" spans="1:3" ht="12.75">
      <c r="A969" s="1" t="s">
        <v>3028</v>
      </c>
      <c r="B969" t="s">
        <v>2043</v>
      </c>
      <c r="C969" t="s">
        <v>2044</v>
      </c>
    </row>
    <row r="970" spans="1:3" ht="12.75">
      <c r="A970" s="1" t="s">
        <v>3029</v>
      </c>
      <c r="B970" t="s">
        <v>71</v>
      </c>
      <c r="C970" t="s">
        <v>72</v>
      </c>
    </row>
    <row r="971" spans="1:3" ht="12.75">
      <c r="A971" s="1" t="s">
        <v>3030</v>
      </c>
      <c r="B971" t="s">
        <v>73</v>
      </c>
      <c r="C971" t="s">
        <v>117</v>
      </c>
    </row>
    <row r="972" spans="1:3" ht="12.75">
      <c r="A972" s="1" t="s">
        <v>3031</v>
      </c>
      <c r="B972" t="s">
        <v>2127</v>
      </c>
      <c r="C972" t="s">
        <v>1184</v>
      </c>
    </row>
    <row r="973" spans="1:3" ht="12.75">
      <c r="A973" s="1" t="s">
        <v>3032</v>
      </c>
      <c r="B973" t="s">
        <v>2128</v>
      </c>
      <c r="C973" t="s">
        <v>1184</v>
      </c>
    </row>
    <row r="974" spans="1:3" ht="12.75">
      <c r="A974" s="1" t="s">
        <v>2924</v>
      </c>
      <c r="B974" t="s">
        <v>2925</v>
      </c>
      <c r="C974" t="s">
        <v>2926</v>
      </c>
    </row>
    <row r="975" spans="1:3" ht="12.75">
      <c r="A975" s="1" t="s">
        <v>3033</v>
      </c>
      <c r="B975" t="s">
        <v>2129</v>
      </c>
      <c r="C975" t="s">
        <v>2130</v>
      </c>
    </row>
    <row r="976" spans="1:3" ht="12.75">
      <c r="A976" s="1" t="s">
        <v>3034</v>
      </c>
      <c r="B976" t="s">
        <v>2132</v>
      </c>
      <c r="C976" t="s">
        <v>3103</v>
      </c>
    </row>
    <row r="977" spans="1:3" ht="12.75">
      <c r="A977" s="1" t="s">
        <v>3035</v>
      </c>
      <c r="B977" t="s">
        <v>2133</v>
      </c>
      <c r="C977" t="s">
        <v>2134</v>
      </c>
    </row>
    <row r="978" spans="1:3" ht="12.75">
      <c r="A978" s="1" t="s">
        <v>3036</v>
      </c>
      <c r="B978" t="s">
        <v>2135</v>
      </c>
      <c r="C978" t="s">
        <v>2136</v>
      </c>
    </row>
    <row r="979" spans="1:3" ht="12.75">
      <c r="A979" s="1" t="s">
        <v>3037</v>
      </c>
      <c r="B979" t="s">
        <v>2137</v>
      </c>
      <c r="C979" t="s">
        <v>2138</v>
      </c>
    </row>
    <row r="980" spans="1:3" ht="12.75">
      <c r="A980" s="1" t="s">
        <v>3038</v>
      </c>
      <c r="B980" t="s">
        <v>2139</v>
      </c>
      <c r="C980" t="s">
        <v>2140</v>
      </c>
    </row>
    <row r="981" spans="1:3" ht="12.75">
      <c r="A981" s="1" t="s">
        <v>3039</v>
      </c>
      <c r="B981" t="s">
        <v>2141</v>
      </c>
      <c r="C981" t="s">
        <v>2142</v>
      </c>
    </row>
    <row r="982" spans="1:3" ht="12.75">
      <c r="A982" s="1" t="s">
        <v>3040</v>
      </c>
      <c r="B982" t="s">
        <v>471</v>
      </c>
      <c r="C982" t="s">
        <v>2138</v>
      </c>
    </row>
    <row r="983" spans="1:3" ht="12.75">
      <c r="A983" s="1" t="s">
        <v>1406</v>
      </c>
      <c r="B983" t="s">
        <v>472</v>
      </c>
      <c r="C983" t="s">
        <v>473</v>
      </c>
    </row>
    <row r="984" spans="1:3" ht="12.75">
      <c r="A984" s="1" t="s">
        <v>1407</v>
      </c>
      <c r="B984" t="s">
        <v>474</v>
      </c>
      <c r="C984" t="s">
        <v>2072</v>
      </c>
    </row>
    <row r="985" spans="1:3" ht="12.75">
      <c r="A985" s="1" t="s">
        <v>1408</v>
      </c>
      <c r="B985" t="s">
        <v>2073</v>
      </c>
      <c r="C985" t="s">
        <v>473</v>
      </c>
    </row>
    <row r="986" spans="1:3" ht="12.75">
      <c r="A986" s="1" t="s">
        <v>1409</v>
      </c>
      <c r="B986" t="s">
        <v>2074</v>
      </c>
      <c r="C986" t="s">
        <v>2075</v>
      </c>
    </row>
    <row r="987" spans="1:3" ht="12.75">
      <c r="A987" s="1" t="s">
        <v>1410</v>
      </c>
      <c r="B987" t="s">
        <v>2076</v>
      </c>
      <c r="C987" t="s">
        <v>2077</v>
      </c>
    </row>
    <row r="988" spans="1:3" ht="12.75">
      <c r="A988" s="1" t="s">
        <v>1411</v>
      </c>
      <c r="B988" t="s">
        <v>2078</v>
      </c>
      <c r="C988" t="s">
        <v>2079</v>
      </c>
    </row>
    <row r="989" spans="1:3" ht="12.75">
      <c r="A989" s="1" t="s">
        <v>1412</v>
      </c>
      <c r="B989" t="s">
        <v>2080</v>
      </c>
      <c r="C989" t="s">
        <v>2081</v>
      </c>
    </row>
    <row r="990" spans="1:3" ht="12.75">
      <c r="A990" s="1" t="s">
        <v>1413</v>
      </c>
      <c r="B990" t="s">
        <v>2082</v>
      </c>
      <c r="C990" t="s">
        <v>1320</v>
      </c>
    </row>
    <row r="991" spans="1:3" ht="12.75">
      <c r="A991" s="1" t="s">
        <v>1414</v>
      </c>
      <c r="B991" t="s">
        <v>2083</v>
      </c>
      <c r="C991" t="s">
        <v>1320</v>
      </c>
    </row>
    <row r="992" spans="1:3" ht="12.75">
      <c r="A992" s="1" t="s">
        <v>1415</v>
      </c>
      <c r="B992" t="s">
        <v>2084</v>
      </c>
      <c r="C992" t="s">
        <v>639</v>
      </c>
    </row>
    <row r="993" spans="1:3" ht="12.75">
      <c r="A993" s="1" t="s">
        <v>1416</v>
      </c>
      <c r="B993" t="s">
        <v>2086</v>
      </c>
      <c r="C993" t="s">
        <v>2087</v>
      </c>
    </row>
    <row r="994" spans="1:3" ht="12.75">
      <c r="A994" s="1" t="s">
        <v>1417</v>
      </c>
      <c r="B994" t="s">
        <v>2088</v>
      </c>
      <c r="C994" t="s">
        <v>2087</v>
      </c>
    </row>
    <row r="995" spans="1:3" ht="12.75">
      <c r="A995" s="1" t="s">
        <v>1418</v>
      </c>
      <c r="B995" t="s">
        <v>2089</v>
      </c>
      <c r="C995" t="s">
        <v>2090</v>
      </c>
    </row>
    <row r="996" spans="1:3" ht="12.75">
      <c r="A996" s="1" t="s">
        <v>1419</v>
      </c>
      <c r="B996" t="s">
        <v>2091</v>
      </c>
      <c r="C996" t="s">
        <v>2092</v>
      </c>
    </row>
    <row r="997" spans="1:3" ht="12.75">
      <c r="A997" s="1" t="s">
        <v>1420</v>
      </c>
      <c r="B997" t="s">
        <v>2093</v>
      </c>
      <c r="C997" t="s">
        <v>1787</v>
      </c>
    </row>
    <row r="998" spans="1:3" ht="12.75">
      <c r="A998" s="1" t="s">
        <v>1421</v>
      </c>
      <c r="B998" t="s">
        <v>1788</v>
      </c>
      <c r="C998" t="s">
        <v>3094</v>
      </c>
    </row>
    <row r="999" spans="1:3" ht="12.75">
      <c r="A999" s="1" t="s">
        <v>1422</v>
      </c>
      <c r="B999" t="s">
        <v>1789</v>
      </c>
      <c r="C999" t="s">
        <v>1787</v>
      </c>
    </row>
    <row r="1000" spans="1:3" ht="12.75">
      <c r="A1000" s="1" t="s">
        <v>1050</v>
      </c>
      <c r="B1000" t="s">
        <v>1790</v>
      </c>
      <c r="C1000" t="s">
        <v>1791</v>
      </c>
    </row>
    <row r="1001" spans="1:3" ht="12.75">
      <c r="A1001" s="1" t="s">
        <v>1051</v>
      </c>
      <c r="B1001" t="s">
        <v>1792</v>
      </c>
      <c r="C1001" t="s">
        <v>1793</v>
      </c>
    </row>
    <row r="1002" spans="1:3" ht="12.75">
      <c r="A1002" s="1" t="s">
        <v>1052</v>
      </c>
      <c r="B1002" t="s">
        <v>1794</v>
      </c>
      <c r="C1002" t="s">
        <v>1183</v>
      </c>
    </row>
    <row r="1003" spans="1:3" ht="12.75">
      <c r="A1003" s="1" t="s">
        <v>1053</v>
      </c>
      <c r="B1003" t="s">
        <v>1795</v>
      </c>
      <c r="C1003" t="s">
        <v>1183</v>
      </c>
    </row>
    <row r="1004" spans="1:3" ht="12.75">
      <c r="A1004" s="1" t="s">
        <v>1054</v>
      </c>
      <c r="B1004" t="s">
        <v>1796</v>
      </c>
      <c r="C1004" t="s">
        <v>594</v>
      </c>
    </row>
    <row r="1005" spans="1:3" ht="12.75">
      <c r="A1005" s="1" t="s">
        <v>1055</v>
      </c>
      <c r="B1005" t="s">
        <v>143</v>
      </c>
      <c r="C1005" t="s">
        <v>1182</v>
      </c>
    </row>
    <row r="1006" spans="1:3" ht="12.75">
      <c r="A1006" s="1" t="s">
        <v>1056</v>
      </c>
      <c r="B1006" t="s">
        <v>145</v>
      </c>
      <c r="C1006" t="s">
        <v>594</v>
      </c>
    </row>
    <row r="1007" spans="1:3" ht="12.75">
      <c r="A1007" s="1" t="s">
        <v>1057</v>
      </c>
      <c r="B1007" t="s">
        <v>146</v>
      </c>
      <c r="C1007" t="s">
        <v>1182</v>
      </c>
    </row>
    <row r="1008" spans="1:3" ht="12.75">
      <c r="A1008" s="1" t="s">
        <v>1058</v>
      </c>
      <c r="B1008" t="s">
        <v>145</v>
      </c>
      <c r="C1008" t="s">
        <v>594</v>
      </c>
    </row>
    <row r="1009" spans="1:3" ht="12.75">
      <c r="A1009" s="1" t="s">
        <v>1059</v>
      </c>
      <c r="B1009" t="s">
        <v>146</v>
      </c>
      <c r="C1009" t="s">
        <v>1182</v>
      </c>
    </row>
    <row r="1010" spans="1:3" ht="12.75">
      <c r="A1010" s="1" t="s">
        <v>1060</v>
      </c>
      <c r="B1010" t="s">
        <v>1132</v>
      </c>
      <c r="C1010" t="s">
        <v>138</v>
      </c>
    </row>
    <row r="1011" spans="1:3" ht="12.75">
      <c r="A1011" s="1" t="s">
        <v>1061</v>
      </c>
      <c r="B1011" t="s">
        <v>147</v>
      </c>
      <c r="C1011" t="s">
        <v>1320</v>
      </c>
    </row>
    <row r="1012" spans="1:3" ht="12.75">
      <c r="A1012" s="1" t="s">
        <v>1062</v>
      </c>
      <c r="B1012" t="s">
        <v>148</v>
      </c>
      <c r="C1012" t="s">
        <v>1320</v>
      </c>
    </row>
    <row r="1013" spans="1:3" ht="12.75">
      <c r="A1013" s="1" t="s">
        <v>1063</v>
      </c>
      <c r="B1013" t="s">
        <v>149</v>
      </c>
      <c r="C1013" t="s">
        <v>2109</v>
      </c>
    </row>
    <row r="1014" spans="1:3" ht="12.75">
      <c r="A1014" s="1" t="s">
        <v>1064</v>
      </c>
      <c r="B1014" t="s">
        <v>150</v>
      </c>
      <c r="C1014" t="s">
        <v>94</v>
      </c>
    </row>
    <row r="1015" spans="1:3" ht="12.75">
      <c r="A1015" s="1" t="s">
        <v>2352</v>
      </c>
      <c r="B1015" t="s">
        <v>151</v>
      </c>
      <c r="C1015" t="s">
        <v>94</v>
      </c>
    </row>
    <row r="1016" spans="1:3" ht="12.75">
      <c r="A1016" s="1" t="s">
        <v>2353</v>
      </c>
      <c r="B1016" t="s">
        <v>3075</v>
      </c>
      <c r="C1016" t="s">
        <v>3099</v>
      </c>
    </row>
    <row r="1017" spans="1:3" ht="12.75">
      <c r="A1017" s="1" t="s">
        <v>2354</v>
      </c>
      <c r="B1017" t="s">
        <v>3076</v>
      </c>
      <c r="C1017" t="s">
        <v>3099</v>
      </c>
    </row>
    <row r="1018" spans="1:3" ht="12.75">
      <c r="A1018" s="1" t="s">
        <v>2355</v>
      </c>
      <c r="B1018" t="s">
        <v>3077</v>
      </c>
      <c r="C1018" t="s">
        <v>2138</v>
      </c>
    </row>
    <row r="1019" spans="1:3" ht="12.75">
      <c r="A1019" s="1" t="s">
        <v>2356</v>
      </c>
      <c r="B1019" t="s">
        <v>3078</v>
      </c>
      <c r="C1019" t="s">
        <v>2138</v>
      </c>
    </row>
    <row r="1020" spans="1:3" ht="12.75">
      <c r="A1020" s="1" t="s">
        <v>2357</v>
      </c>
      <c r="B1020" t="s">
        <v>3079</v>
      </c>
      <c r="C1020" t="s">
        <v>2138</v>
      </c>
    </row>
    <row r="1021" spans="1:3" ht="12.75">
      <c r="A1021" s="1" t="s">
        <v>2358</v>
      </c>
      <c r="B1021" t="s">
        <v>3080</v>
      </c>
      <c r="C1021" t="s">
        <v>2138</v>
      </c>
    </row>
    <row r="1022" spans="1:3" ht="12.75">
      <c r="A1022" s="1" t="s">
        <v>2359</v>
      </c>
      <c r="B1022" t="s">
        <v>3081</v>
      </c>
      <c r="C1022" t="s">
        <v>3082</v>
      </c>
    </row>
    <row r="1023" spans="1:3" ht="12.75">
      <c r="A1023" s="1" t="s">
        <v>2360</v>
      </c>
      <c r="B1023" t="s">
        <v>3083</v>
      </c>
      <c r="C1023" t="s">
        <v>1958</v>
      </c>
    </row>
    <row r="1024" spans="1:3" ht="12.75">
      <c r="A1024" s="1" t="s">
        <v>2361</v>
      </c>
      <c r="B1024" t="s">
        <v>3085</v>
      </c>
      <c r="C1024" t="s">
        <v>1815</v>
      </c>
    </row>
    <row r="1025" spans="1:3" ht="12.75">
      <c r="A1025" s="1" t="s">
        <v>2362</v>
      </c>
      <c r="B1025" t="s">
        <v>1550</v>
      </c>
      <c r="C1025" t="s">
        <v>3094</v>
      </c>
    </row>
    <row r="1026" spans="1:3" ht="12.75">
      <c r="A1026" s="1" t="s">
        <v>2363</v>
      </c>
      <c r="B1026" t="s">
        <v>3087</v>
      </c>
      <c r="C1026" t="s">
        <v>3088</v>
      </c>
    </row>
    <row r="1027" spans="1:3" ht="12.75">
      <c r="A1027" s="1" t="s">
        <v>2364</v>
      </c>
      <c r="B1027" t="s">
        <v>3089</v>
      </c>
      <c r="C1027" t="s">
        <v>3101</v>
      </c>
    </row>
    <row r="1028" spans="1:3" ht="12.75">
      <c r="A1028" s="1" t="s">
        <v>2365</v>
      </c>
      <c r="B1028" t="s">
        <v>1926</v>
      </c>
      <c r="C1028" t="s">
        <v>1927</v>
      </c>
    </row>
    <row r="1029" spans="1:3" ht="12.75">
      <c r="A1029" s="1" t="s">
        <v>2366</v>
      </c>
      <c r="B1029" t="s">
        <v>1928</v>
      </c>
      <c r="C1029" t="s">
        <v>140</v>
      </c>
    </row>
    <row r="1030" spans="1:3" ht="12.75">
      <c r="A1030" s="1" t="s">
        <v>2367</v>
      </c>
      <c r="B1030" t="s">
        <v>118</v>
      </c>
      <c r="C1030" t="s">
        <v>1929</v>
      </c>
    </row>
    <row r="1031" spans="1:3" ht="12.75">
      <c r="A1031" s="1" t="s">
        <v>2368</v>
      </c>
      <c r="B1031" t="s">
        <v>1930</v>
      </c>
      <c r="C1031" t="s">
        <v>1181</v>
      </c>
    </row>
    <row r="1032" spans="1:3" ht="12.75">
      <c r="A1032" s="1" t="s">
        <v>2369</v>
      </c>
      <c r="B1032" t="s">
        <v>1931</v>
      </c>
      <c r="C1032" t="s">
        <v>1181</v>
      </c>
    </row>
    <row r="1033" spans="1:3" ht="12.75">
      <c r="A1033" s="1" t="s">
        <v>2370</v>
      </c>
      <c r="B1033" t="s">
        <v>1932</v>
      </c>
      <c r="C1033" t="s">
        <v>3094</v>
      </c>
    </row>
    <row r="1034" spans="1:3" ht="12.75">
      <c r="A1034" s="1" t="s">
        <v>2371</v>
      </c>
      <c r="B1034" t="s">
        <v>1934</v>
      </c>
      <c r="C1034" t="s">
        <v>2077</v>
      </c>
    </row>
    <row r="1035" spans="1:3" ht="12.75">
      <c r="A1035" s="1" t="s">
        <v>2372</v>
      </c>
      <c r="B1035" t="s">
        <v>1936</v>
      </c>
      <c r="C1035" t="s">
        <v>2077</v>
      </c>
    </row>
    <row r="1036" spans="1:3" ht="12.75">
      <c r="A1036" s="1" t="s">
        <v>2373</v>
      </c>
      <c r="B1036" t="s">
        <v>1937</v>
      </c>
      <c r="C1036" t="s">
        <v>2077</v>
      </c>
    </row>
    <row r="1037" spans="1:3" ht="12.75">
      <c r="A1037" s="1" t="s">
        <v>2374</v>
      </c>
      <c r="B1037" t="s">
        <v>1938</v>
      </c>
      <c r="C1037" t="s">
        <v>2077</v>
      </c>
    </row>
    <row r="1038" spans="1:3" ht="12.75">
      <c r="A1038" s="1" t="s">
        <v>2375</v>
      </c>
      <c r="B1038" t="s">
        <v>1939</v>
      </c>
      <c r="C1038" t="s">
        <v>1940</v>
      </c>
    </row>
    <row r="1039" spans="1:3" ht="12.75">
      <c r="A1039" s="1" t="s">
        <v>2376</v>
      </c>
      <c r="B1039" t="s">
        <v>1941</v>
      </c>
      <c r="C1039" t="s">
        <v>121</v>
      </c>
    </row>
    <row r="1040" spans="1:3" ht="12.75">
      <c r="A1040" s="1" t="s">
        <v>2377</v>
      </c>
      <c r="B1040" t="s">
        <v>1942</v>
      </c>
      <c r="C1040" t="s">
        <v>1183</v>
      </c>
    </row>
    <row r="1041" spans="1:3" ht="12.75">
      <c r="A1041" s="1" t="s">
        <v>2378</v>
      </c>
      <c r="B1041" t="s">
        <v>1943</v>
      </c>
      <c r="C1041" t="s">
        <v>1183</v>
      </c>
    </row>
    <row r="1042" spans="1:3" ht="12.75">
      <c r="A1042" s="1" t="s">
        <v>2379</v>
      </c>
      <c r="B1042" t="s">
        <v>469</v>
      </c>
      <c r="C1042" t="s">
        <v>470</v>
      </c>
    </row>
    <row r="1043" spans="1:3" ht="12.75">
      <c r="A1043" s="1" t="s">
        <v>1082</v>
      </c>
      <c r="B1043" t="s">
        <v>36</v>
      </c>
      <c r="C1043" t="s">
        <v>3129</v>
      </c>
    </row>
    <row r="1044" spans="1:3" ht="12.75">
      <c r="A1044" s="1" t="s">
        <v>1083</v>
      </c>
      <c r="B1044" t="s">
        <v>37</v>
      </c>
      <c r="C1044" t="s">
        <v>3129</v>
      </c>
    </row>
    <row r="1045" spans="1:3" ht="12.75">
      <c r="A1045" s="1" t="s">
        <v>1084</v>
      </c>
      <c r="B1045" t="s">
        <v>38</v>
      </c>
      <c r="C1045" t="s">
        <v>2967</v>
      </c>
    </row>
    <row r="1046" spans="1:3" ht="12.75">
      <c r="A1046" s="1" t="s">
        <v>1085</v>
      </c>
      <c r="B1046" t="s">
        <v>39</v>
      </c>
      <c r="C1046" t="s">
        <v>2967</v>
      </c>
    </row>
    <row r="1047" spans="1:3" ht="12.75">
      <c r="A1047" s="1" t="s">
        <v>1086</v>
      </c>
      <c r="B1047" t="s">
        <v>149</v>
      </c>
      <c r="C1047" t="s">
        <v>639</v>
      </c>
    </row>
    <row r="1048" spans="1:3" ht="12.75">
      <c r="A1048" s="1" t="s">
        <v>1087</v>
      </c>
      <c r="B1048" t="s">
        <v>40</v>
      </c>
      <c r="C1048" t="s">
        <v>41</v>
      </c>
    </row>
    <row r="1049" spans="1:3" ht="12.75">
      <c r="A1049" s="1" t="s">
        <v>1088</v>
      </c>
      <c r="B1049" t="s">
        <v>42</v>
      </c>
      <c r="C1049" t="s">
        <v>41</v>
      </c>
    </row>
    <row r="1050" spans="1:3" ht="12.75">
      <c r="A1050" s="1" t="s">
        <v>1089</v>
      </c>
      <c r="B1050" t="s">
        <v>43</v>
      </c>
      <c r="C1050" t="s">
        <v>3053</v>
      </c>
    </row>
    <row r="1051" spans="1:3" ht="12.75">
      <c r="A1051" s="1" t="s">
        <v>1090</v>
      </c>
      <c r="B1051" t="s">
        <v>44</v>
      </c>
      <c r="C1051" t="s">
        <v>3086</v>
      </c>
    </row>
    <row r="1052" spans="1:3" ht="12.75">
      <c r="A1052" s="1" t="s">
        <v>1091</v>
      </c>
      <c r="B1052" t="s">
        <v>471</v>
      </c>
      <c r="C1052" t="s">
        <v>2138</v>
      </c>
    </row>
    <row r="1053" spans="1:3" ht="12.75">
      <c r="A1053" s="1" t="s">
        <v>1092</v>
      </c>
      <c r="B1053" t="s">
        <v>45</v>
      </c>
      <c r="C1053" t="s">
        <v>94</v>
      </c>
    </row>
    <row r="1054" spans="1:3" ht="12.75">
      <c r="A1054" s="1" t="s">
        <v>1093</v>
      </c>
      <c r="B1054" t="s">
        <v>46</v>
      </c>
      <c r="C1054" t="s">
        <v>47</v>
      </c>
    </row>
    <row r="1055" spans="1:3" ht="12.75">
      <c r="A1055" s="1" t="s">
        <v>1094</v>
      </c>
      <c r="B1055" t="s">
        <v>2005</v>
      </c>
      <c r="C1055" t="s">
        <v>2006</v>
      </c>
    </row>
    <row r="1056" spans="1:3" ht="12.75">
      <c r="A1056" s="1" t="s">
        <v>1095</v>
      </c>
      <c r="B1056" t="s">
        <v>2007</v>
      </c>
      <c r="C1056" t="s">
        <v>2008</v>
      </c>
    </row>
    <row r="1057" spans="1:3" ht="12.75">
      <c r="A1057" s="1" t="s">
        <v>1096</v>
      </c>
      <c r="B1057" t="s">
        <v>2015</v>
      </c>
      <c r="C1057" t="s">
        <v>2016</v>
      </c>
    </row>
    <row r="1058" spans="1:3" ht="12.75">
      <c r="A1058" s="1" t="s">
        <v>1097</v>
      </c>
      <c r="B1058" t="s">
        <v>2017</v>
      </c>
      <c r="C1058" t="s">
        <v>135</v>
      </c>
    </row>
    <row r="1059" spans="1:3" ht="12.75">
      <c r="A1059" s="1" t="s">
        <v>1098</v>
      </c>
      <c r="B1059" t="s">
        <v>2018</v>
      </c>
      <c r="C1059" t="s">
        <v>2153</v>
      </c>
    </row>
    <row r="1060" spans="1:3" ht="12.75">
      <c r="A1060" s="1" t="s">
        <v>1099</v>
      </c>
      <c r="B1060" t="s">
        <v>1899</v>
      </c>
      <c r="C1060" t="s">
        <v>2153</v>
      </c>
    </row>
    <row r="1061" spans="1:3" ht="12.75">
      <c r="A1061" s="1" t="s">
        <v>1100</v>
      </c>
      <c r="B1061" t="s">
        <v>1900</v>
      </c>
      <c r="C1061" t="s">
        <v>1725</v>
      </c>
    </row>
    <row r="1062" spans="1:3" ht="12.75">
      <c r="A1062" s="1" t="s">
        <v>1101</v>
      </c>
      <c r="B1062" t="s">
        <v>1901</v>
      </c>
      <c r="C1062" t="s">
        <v>2204</v>
      </c>
    </row>
    <row r="1063" spans="1:3" ht="12.75">
      <c r="A1063" s="1" t="s">
        <v>1102</v>
      </c>
      <c r="B1063" t="s">
        <v>1902</v>
      </c>
      <c r="C1063" t="s">
        <v>135</v>
      </c>
    </row>
    <row r="1064" spans="1:3" ht="12.75">
      <c r="A1064" s="1" t="s">
        <v>1103</v>
      </c>
      <c r="B1064" t="s">
        <v>1941</v>
      </c>
      <c r="C1064" t="s">
        <v>129</v>
      </c>
    </row>
    <row r="1065" spans="1:3" ht="12.75">
      <c r="A1065" s="1" t="s">
        <v>1104</v>
      </c>
      <c r="B1065" t="s">
        <v>1903</v>
      </c>
      <c r="C1065" t="s">
        <v>3082</v>
      </c>
    </row>
    <row r="1066" spans="1:3" ht="12.75">
      <c r="A1066" s="1" t="s">
        <v>1105</v>
      </c>
      <c r="B1066" t="s">
        <v>1904</v>
      </c>
      <c r="C1066" t="s">
        <v>1905</v>
      </c>
    </row>
    <row r="1067" spans="1:3" ht="12.75">
      <c r="A1067" s="1" t="s">
        <v>1906</v>
      </c>
      <c r="B1067" t="s">
        <v>765</v>
      </c>
      <c r="C1067" t="s">
        <v>766</v>
      </c>
    </row>
    <row r="1068" spans="1:3" ht="12.75">
      <c r="A1068" s="1" t="s">
        <v>1106</v>
      </c>
      <c r="B1068" t="s">
        <v>767</v>
      </c>
      <c r="C1068" t="s">
        <v>768</v>
      </c>
    </row>
    <row r="1069" spans="1:3" ht="12.75">
      <c r="A1069" s="1" t="s">
        <v>769</v>
      </c>
      <c r="B1069" t="s">
        <v>770</v>
      </c>
      <c r="C1069" t="s">
        <v>771</v>
      </c>
    </row>
    <row r="1071" spans="1:3" ht="12.75">
      <c r="A1071" s="1" t="s">
        <v>1107</v>
      </c>
      <c r="B1071" t="s">
        <v>772</v>
      </c>
      <c r="C1071" t="s">
        <v>773</v>
      </c>
    </row>
    <row r="1072" spans="1:3" ht="12.75">
      <c r="A1072" s="1" t="s">
        <v>1108</v>
      </c>
      <c r="B1072" t="s">
        <v>772</v>
      </c>
      <c r="C1072" t="s">
        <v>774</v>
      </c>
    </row>
    <row r="1073" spans="1:3" ht="12.75">
      <c r="A1073" s="1" t="s">
        <v>1109</v>
      </c>
      <c r="B1073" t="s">
        <v>772</v>
      </c>
      <c r="C1073" t="s">
        <v>775</v>
      </c>
    </row>
    <row r="1074" spans="1:3" ht="12.75">
      <c r="A1074" s="1" t="s">
        <v>1110</v>
      </c>
      <c r="B1074" t="s">
        <v>772</v>
      </c>
      <c r="C1074" t="s">
        <v>776</v>
      </c>
    </row>
    <row r="1075" spans="1:3" ht="12.75">
      <c r="A1075" s="1" t="s">
        <v>1111</v>
      </c>
      <c r="B1075" t="s">
        <v>777</v>
      </c>
      <c r="C1075" t="s">
        <v>778</v>
      </c>
    </row>
    <row r="1076" spans="1:3" ht="12.75">
      <c r="A1076" s="1" t="s">
        <v>1112</v>
      </c>
      <c r="B1076" t="s">
        <v>779</v>
      </c>
      <c r="C1076" t="s">
        <v>780</v>
      </c>
    </row>
    <row r="1077" spans="1:3" ht="12.75">
      <c r="A1077" s="1" t="s">
        <v>1113</v>
      </c>
      <c r="B1077" t="s">
        <v>781</v>
      </c>
      <c r="C1077" t="s">
        <v>782</v>
      </c>
    </row>
    <row r="1078" spans="1:3" ht="12.75">
      <c r="A1078" s="1" t="s">
        <v>1114</v>
      </c>
      <c r="B1078" t="s">
        <v>777</v>
      </c>
      <c r="C1078" t="s">
        <v>783</v>
      </c>
    </row>
    <row r="1079" spans="1:3" ht="12.75">
      <c r="A1079" s="1" t="s">
        <v>1115</v>
      </c>
      <c r="B1079" t="s">
        <v>772</v>
      </c>
      <c r="C1079" t="s">
        <v>784</v>
      </c>
    </row>
    <row r="1080" spans="1:3" ht="12.75">
      <c r="A1080" s="1" t="s">
        <v>1116</v>
      </c>
      <c r="B1080" t="s">
        <v>772</v>
      </c>
      <c r="C1080" t="s">
        <v>785</v>
      </c>
    </row>
    <row r="1081" spans="1:3" ht="12.75">
      <c r="A1081" s="1" t="s">
        <v>1117</v>
      </c>
      <c r="B1081" t="s">
        <v>772</v>
      </c>
      <c r="C1081" t="s">
        <v>786</v>
      </c>
    </row>
    <row r="1082" spans="1:3" ht="12.75">
      <c r="A1082" s="1" t="s">
        <v>1118</v>
      </c>
      <c r="B1082" t="s">
        <v>787</v>
      </c>
      <c r="C1082" t="s">
        <v>780</v>
      </c>
    </row>
    <row r="1083" spans="1:3" ht="12.75">
      <c r="A1083" s="1" t="s">
        <v>1119</v>
      </c>
      <c r="B1083" t="s">
        <v>779</v>
      </c>
      <c r="C1083" t="s">
        <v>634</v>
      </c>
    </row>
    <row r="1084" spans="1:3" ht="12.75">
      <c r="A1084" s="1" t="s">
        <v>1120</v>
      </c>
      <c r="B1084" t="s">
        <v>635</v>
      </c>
      <c r="C1084" t="s">
        <v>636</v>
      </c>
    </row>
    <row r="1085" spans="1:3" ht="12.75">
      <c r="A1085" s="1" t="s">
        <v>1121</v>
      </c>
      <c r="B1085" t="s">
        <v>637</v>
      </c>
      <c r="C1085" t="s">
        <v>638</v>
      </c>
    </row>
    <row r="1086" spans="1:3" ht="12.75">
      <c r="A1086" s="1" t="s">
        <v>1122</v>
      </c>
      <c r="B1086" t="s">
        <v>779</v>
      </c>
      <c r="C1086" t="s">
        <v>639</v>
      </c>
    </row>
    <row r="1087" spans="1:3" ht="12.75">
      <c r="A1087" s="1" t="s">
        <v>1123</v>
      </c>
      <c r="B1087" t="s">
        <v>640</v>
      </c>
      <c r="C1087" t="s">
        <v>641</v>
      </c>
    </row>
    <row r="1088" spans="1:3" ht="12.75">
      <c r="A1088" s="1" t="s">
        <v>1124</v>
      </c>
      <c r="B1088" t="s">
        <v>779</v>
      </c>
      <c r="C1088" t="s">
        <v>642</v>
      </c>
    </row>
    <row r="1089" spans="1:3" ht="12.75">
      <c r="A1089" s="1" t="s">
        <v>1125</v>
      </c>
      <c r="B1089" t="s">
        <v>643</v>
      </c>
      <c r="C1089" t="s">
        <v>644</v>
      </c>
    </row>
    <row r="1090" spans="1:3" ht="12.75">
      <c r="A1090" s="1" t="s">
        <v>1126</v>
      </c>
      <c r="B1090" t="s">
        <v>772</v>
      </c>
      <c r="C1090" t="s">
        <v>645</v>
      </c>
    </row>
    <row r="1091" spans="1:3" ht="12.75">
      <c r="A1091" s="1" t="s">
        <v>1078</v>
      </c>
      <c r="B1091" t="s">
        <v>772</v>
      </c>
      <c r="C1091" t="s">
        <v>784</v>
      </c>
    </row>
    <row r="1092" spans="1:3" ht="12.75">
      <c r="A1092" s="1" t="s">
        <v>1079</v>
      </c>
      <c r="B1092" t="s">
        <v>772</v>
      </c>
      <c r="C1092" t="s">
        <v>646</v>
      </c>
    </row>
    <row r="1093" spans="1:3" ht="12.75">
      <c r="A1093" s="1" t="s">
        <v>1080</v>
      </c>
      <c r="B1093" t="s">
        <v>772</v>
      </c>
      <c r="C1093" t="s">
        <v>647</v>
      </c>
    </row>
    <row r="1094" spans="1:3" ht="12.75">
      <c r="A1094" s="1" t="s">
        <v>3203</v>
      </c>
      <c r="B1094" t="s">
        <v>48</v>
      </c>
      <c r="C1094" t="s">
        <v>848</v>
      </c>
    </row>
    <row r="1095" spans="1:3" ht="12.75">
      <c r="A1095" s="1" t="s">
        <v>1768</v>
      </c>
      <c r="B1095" t="s">
        <v>772</v>
      </c>
      <c r="C1095" t="s">
        <v>2177</v>
      </c>
    </row>
    <row r="1096" spans="1:3" ht="12.75">
      <c r="A1096" s="1" t="s">
        <v>1769</v>
      </c>
      <c r="B1096" t="s">
        <v>772</v>
      </c>
      <c r="C1096" t="s">
        <v>829</v>
      </c>
    </row>
    <row r="1097" spans="1:3" ht="12.75">
      <c r="A1097" s="1" t="s">
        <v>1770</v>
      </c>
      <c r="B1097" t="s">
        <v>772</v>
      </c>
      <c r="C1097" t="s">
        <v>2178</v>
      </c>
    </row>
    <row r="1098" spans="1:3" ht="12.75">
      <c r="A1098" s="1" t="s">
        <v>1771</v>
      </c>
      <c r="B1098" t="s">
        <v>2179</v>
      </c>
      <c r="C1098" t="s">
        <v>89</v>
      </c>
    </row>
    <row r="1099" spans="1:3" ht="12.75">
      <c r="A1099" s="1" t="s">
        <v>1772</v>
      </c>
      <c r="B1099" t="s">
        <v>491</v>
      </c>
      <c r="C1099" t="s">
        <v>492</v>
      </c>
    </row>
    <row r="1100" spans="1:3" ht="12.75">
      <c r="A1100" s="1" t="s">
        <v>1773</v>
      </c>
      <c r="B1100" t="s">
        <v>447</v>
      </c>
      <c r="C1100" t="s">
        <v>493</v>
      </c>
    </row>
    <row r="1101" spans="1:3" ht="12.75">
      <c r="A1101" s="1" t="s">
        <v>1774</v>
      </c>
      <c r="B1101" t="s">
        <v>490</v>
      </c>
      <c r="C1101" t="s">
        <v>494</v>
      </c>
    </row>
    <row r="1102" spans="1:3" ht="12.75">
      <c r="A1102" s="1" t="s">
        <v>1775</v>
      </c>
      <c r="B1102" t="s">
        <v>772</v>
      </c>
      <c r="C1102" t="s">
        <v>495</v>
      </c>
    </row>
    <row r="1103" spans="1:3" ht="12.75">
      <c r="A1103" s="1" t="s">
        <v>0</v>
      </c>
      <c r="B1103" t="s">
        <v>3130</v>
      </c>
      <c r="C1103" t="s">
        <v>496</v>
      </c>
    </row>
    <row r="1104" spans="1:3" ht="12.75">
      <c r="A1104" s="1" t="s">
        <v>1</v>
      </c>
      <c r="B1104" t="s">
        <v>781</v>
      </c>
      <c r="C1104" t="s">
        <v>497</v>
      </c>
    </row>
    <row r="1105" spans="1:3" ht="12.75">
      <c r="A1105" s="1" t="s">
        <v>2</v>
      </c>
      <c r="B1105" t="s">
        <v>772</v>
      </c>
      <c r="C1105" t="s">
        <v>498</v>
      </c>
    </row>
    <row r="1106" spans="1:3" ht="12.75">
      <c r="A1106" s="1" t="s">
        <v>3</v>
      </c>
      <c r="B1106" t="s">
        <v>772</v>
      </c>
      <c r="C1106" t="s">
        <v>774</v>
      </c>
    </row>
    <row r="1107" spans="1:3" ht="12.75">
      <c r="A1107" s="1" t="s">
        <v>4</v>
      </c>
      <c r="B1107" t="s">
        <v>499</v>
      </c>
      <c r="C1107" t="s">
        <v>500</v>
      </c>
    </row>
    <row r="1108" spans="1:3" ht="12.75">
      <c r="A1108" s="1" t="s">
        <v>5</v>
      </c>
      <c r="B1108" t="s">
        <v>1956</v>
      </c>
      <c r="C1108" t="s">
        <v>1957</v>
      </c>
    </row>
    <row r="1109" spans="1:3" ht="12.75">
      <c r="A1109" s="1" t="s">
        <v>6</v>
      </c>
      <c r="B1109" t="s">
        <v>781</v>
      </c>
      <c r="C1109" t="s">
        <v>500</v>
      </c>
    </row>
    <row r="1110" spans="1:3" ht="12.75">
      <c r="A1110" s="1" t="s">
        <v>7</v>
      </c>
      <c r="B1110" t="s">
        <v>713</v>
      </c>
      <c r="C1110" t="s">
        <v>714</v>
      </c>
    </row>
    <row r="1111" spans="1:3" ht="12.75">
      <c r="A1111" s="1" t="s">
        <v>8</v>
      </c>
      <c r="B1111" t="s">
        <v>772</v>
      </c>
      <c r="C1111" t="s">
        <v>2072</v>
      </c>
    </row>
    <row r="1112" spans="1:3" ht="12.75">
      <c r="A1112" s="1" t="s">
        <v>9</v>
      </c>
      <c r="B1112" t="s">
        <v>715</v>
      </c>
      <c r="C1112" t="s">
        <v>716</v>
      </c>
    </row>
    <row r="1113" spans="1:3" ht="12.75">
      <c r="A1113" s="1" t="s">
        <v>10</v>
      </c>
      <c r="B1113" t="s">
        <v>717</v>
      </c>
      <c r="C1113" t="s">
        <v>500</v>
      </c>
    </row>
    <row r="1114" spans="1:3" ht="12.75">
      <c r="A1114" s="1" t="s">
        <v>11</v>
      </c>
      <c r="B1114" t="s">
        <v>772</v>
      </c>
      <c r="C1114" t="s">
        <v>718</v>
      </c>
    </row>
    <row r="1115" spans="1:3" ht="12.75">
      <c r="A1115" s="1" t="s">
        <v>12</v>
      </c>
      <c r="B1115" t="s">
        <v>719</v>
      </c>
      <c r="C1115" t="s">
        <v>720</v>
      </c>
    </row>
    <row r="1116" spans="1:3" ht="12.75">
      <c r="A1116" s="1" t="s">
        <v>13</v>
      </c>
      <c r="B1116" t="s">
        <v>721</v>
      </c>
      <c r="C1116" t="s">
        <v>722</v>
      </c>
    </row>
    <row r="1117" spans="1:3" ht="12.75">
      <c r="A1117" s="1" t="s">
        <v>14</v>
      </c>
      <c r="B1117" t="s">
        <v>772</v>
      </c>
      <c r="C1117" t="s">
        <v>723</v>
      </c>
    </row>
    <row r="1118" spans="1:3" ht="12.75">
      <c r="A1118" s="1" t="s">
        <v>15</v>
      </c>
      <c r="B1118" t="s">
        <v>772</v>
      </c>
      <c r="C1118" t="s">
        <v>723</v>
      </c>
    </row>
    <row r="1119" spans="1:3" ht="12.75">
      <c r="A1119" s="1" t="s">
        <v>16</v>
      </c>
      <c r="B1119" t="s">
        <v>611</v>
      </c>
      <c r="C1119" t="s">
        <v>612</v>
      </c>
    </row>
    <row r="1120" spans="1:2" ht="12.75">
      <c r="A1120" s="1" t="s">
        <v>17</v>
      </c>
      <c r="B1120" t="s">
        <v>613</v>
      </c>
    </row>
    <row r="1121" spans="1:3" ht="12.75">
      <c r="A1121" s="1" t="s">
        <v>18</v>
      </c>
      <c r="B1121" t="s">
        <v>614</v>
      </c>
      <c r="C1121" t="s">
        <v>622</v>
      </c>
    </row>
    <row r="1122" spans="1:3" ht="12.75">
      <c r="A1122" s="1" t="s">
        <v>19</v>
      </c>
      <c r="B1122" t="s">
        <v>772</v>
      </c>
      <c r="C1122" t="s">
        <v>623</v>
      </c>
    </row>
    <row r="1123" spans="1:3" ht="12.75">
      <c r="A1123" s="1" t="s">
        <v>20</v>
      </c>
      <c r="B1123" t="s">
        <v>728</v>
      </c>
      <c r="C1123" t="s">
        <v>780</v>
      </c>
    </row>
    <row r="1124" spans="1:3" ht="12.75">
      <c r="A1124" s="1" t="s">
        <v>23</v>
      </c>
      <c r="B1124" t="s">
        <v>730</v>
      </c>
      <c r="C1124" t="s">
        <v>3204</v>
      </c>
    </row>
    <row r="1125" spans="1:3" ht="12.75">
      <c r="A1125" s="1" t="s">
        <v>21</v>
      </c>
      <c r="B1125" t="s">
        <v>772</v>
      </c>
      <c r="C1125" t="s">
        <v>729</v>
      </c>
    </row>
    <row r="1126" spans="1:3" ht="12.75">
      <c r="A1126" s="1" t="s">
        <v>22</v>
      </c>
      <c r="B1126" t="s">
        <v>772</v>
      </c>
      <c r="C1126" t="s">
        <v>2072</v>
      </c>
    </row>
    <row r="1127" spans="1:3" ht="12.75">
      <c r="A1127" s="1" t="s">
        <v>24</v>
      </c>
      <c r="B1127" t="s">
        <v>49</v>
      </c>
      <c r="C1127" t="s">
        <v>848</v>
      </c>
    </row>
    <row r="1128" spans="1:3" ht="12.75">
      <c r="A1128" s="1" t="s">
        <v>25</v>
      </c>
      <c r="B1128" t="s">
        <v>732</v>
      </c>
      <c r="C1128" t="s">
        <v>786</v>
      </c>
    </row>
    <row r="1129" spans="1:3" ht="12.75">
      <c r="A1129" s="1" t="s">
        <v>26</v>
      </c>
      <c r="B1129" t="s">
        <v>2101</v>
      </c>
      <c r="C1129" t="s">
        <v>2102</v>
      </c>
    </row>
    <row r="1130" spans="1:3" ht="12.75">
      <c r="A1130" s="1" t="s">
        <v>27</v>
      </c>
      <c r="B1130" t="s">
        <v>772</v>
      </c>
      <c r="C1130" t="s">
        <v>723</v>
      </c>
    </row>
    <row r="1131" spans="1:3" ht="12.75">
      <c r="A1131" s="1" t="s">
        <v>28</v>
      </c>
      <c r="B1131" t="s">
        <v>2104</v>
      </c>
      <c r="C1131" t="s">
        <v>2105</v>
      </c>
    </row>
    <row r="1132" spans="1:2" ht="12.75">
      <c r="A1132" s="1" t="s">
        <v>29</v>
      </c>
      <c r="B1132" t="s">
        <v>2106</v>
      </c>
    </row>
    <row r="1133" spans="1:3" ht="12.75">
      <c r="A1133" s="1" t="s">
        <v>30</v>
      </c>
      <c r="B1133" t="s">
        <v>2107</v>
      </c>
      <c r="C1133" t="s">
        <v>140</v>
      </c>
    </row>
    <row r="1134" spans="1:3" ht="12.75">
      <c r="A1134" s="1" t="s">
        <v>31</v>
      </c>
      <c r="B1134" t="s">
        <v>2108</v>
      </c>
      <c r="C1134" t="s">
        <v>2109</v>
      </c>
    </row>
    <row r="1135" spans="1:3" ht="12.75">
      <c r="A1135" s="1" t="s">
        <v>32</v>
      </c>
      <c r="B1135" t="s">
        <v>2110</v>
      </c>
      <c r="C1135" t="s">
        <v>2111</v>
      </c>
    </row>
    <row r="1136" spans="1:3" ht="12.75">
      <c r="A1136" s="1" t="s">
        <v>33</v>
      </c>
      <c r="B1136" t="s">
        <v>2112</v>
      </c>
      <c r="C1136" t="s">
        <v>2113</v>
      </c>
    </row>
    <row r="1137" spans="1:3" ht="12.75">
      <c r="A1137" s="1" t="s">
        <v>34</v>
      </c>
      <c r="B1137" t="s">
        <v>772</v>
      </c>
      <c r="C1137" t="s">
        <v>2114</v>
      </c>
    </row>
    <row r="1138" spans="1:3" ht="12.75">
      <c r="A1138" s="1" t="s">
        <v>35</v>
      </c>
      <c r="B1138" t="s">
        <v>2115</v>
      </c>
      <c r="C1138" t="s">
        <v>2109</v>
      </c>
    </row>
    <row r="1139" spans="1:3" ht="12.75">
      <c r="A1139" s="1" t="s">
        <v>3056</v>
      </c>
      <c r="B1139" t="s">
        <v>772</v>
      </c>
      <c r="C1139" t="s">
        <v>2116</v>
      </c>
    </row>
    <row r="1140" spans="1:3" ht="12.75">
      <c r="A1140" s="1" t="s">
        <v>3057</v>
      </c>
      <c r="B1140" t="s">
        <v>772</v>
      </c>
      <c r="C1140" t="s">
        <v>775</v>
      </c>
    </row>
    <row r="1141" spans="1:3" ht="12.75">
      <c r="A1141" s="1" t="s">
        <v>3058</v>
      </c>
      <c r="B1141" t="s">
        <v>2117</v>
      </c>
      <c r="C1141" t="s">
        <v>775</v>
      </c>
    </row>
    <row r="1142" spans="1:3" ht="12.75">
      <c r="A1142" s="1" t="s">
        <v>3059</v>
      </c>
      <c r="B1142" t="s">
        <v>772</v>
      </c>
      <c r="C1142" t="s">
        <v>2113</v>
      </c>
    </row>
    <row r="1143" spans="1:3" ht="12.75">
      <c r="A1143" s="1" t="s">
        <v>3066</v>
      </c>
      <c r="B1143" t="s">
        <v>3067</v>
      </c>
      <c r="C1143" t="s">
        <v>1384</v>
      </c>
    </row>
    <row r="1144" spans="1:3" ht="12.75">
      <c r="A1144" s="1" t="s">
        <v>3060</v>
      </c>
      <c r="B1144" t="s">
        <v>2118</v>
      </c>
      <c r="C1144" t="s">
        <v>2113</v>
      </c>
    </row>
    <row r="1145" spans="1:3" ht="12.75">
      <c r="A1145" s="1" t="s">
        <v>3061</v>
      </c>
      <c r="B1145" t="s">
        <v>772</v>
      </c>
      <c r="C1145" t="s">
        <v>2119</v>
      </c>
    </row>
    <row r="1146" spans="1:3" ht="12.75">
      <c r="A1146" s="1" t="s">
        <v>3062</v>
      </c>
      <c r="B1146" t="s">
        <v>2120</v>
      </c>
      <c r="C1146" t="s">
        <v>2121</v>
      </c>
    </row>
    <row r="1147" spans="1:3" ht="12.75">
      <c r="A1147" s="1" t="s">
        <v>3063</v>
      </c>
      <c r="B1147" t="s">
        <v>3202</v>
      </c>
      <c r="C1147" t="s">
        <v>2122</v>
      </c>
    </row>
    <row r="1148" spans="1:3" ht="12.75">
      <c r="A1148" s="1" t="s">
        <v>3064</v>
      </c>
      <c r="B1148" t="s">
        <v>772</v>
      </c>
      <c r="C1148" t="s">
        <v>2122</v>
      </c>
    </row>
    <row r="1149" spans="1:3" ht="12.75">
      <c r="A1149" s="1" t="s">
        <v>3065</v>
      </c>
      <c r="B1149" t="s">
        <v>772</v>
      </c>
      <c r="C1149" t="s">
        <v>731</v>
      </c>
    </row>
    <row r="1150" spans="1:2" ht="12.75">
      <c r="A1150" s="1" t="s">
        <v>1448</v>
      </c>
      <c r="B1150" t="s">
        <v>2123</v>
      </c>
    </row>
    <row r="1151" spans="1:3" ht="12.75">
      <c r="A1151" s="1" t="s">
        <v>1449</v>
      </c>
      <c r="B1151" t="s">
        <v>772</v>
      </c>
      <c r="C1151" t="s">
        <v>775</v>
      </c>
    </row>
    <row r="1152" spans="1:3" ht="12.75">
      <c r="A1152" s="1" t="s">
        <v>1450</v>
      </c>
      <c r="B1152" t="s">
        <v>2115</v>
      </c>
      <c r="C1152" t="s">
        <v>639</v>
      </c>
    </row>
    <row r="1153" spans="1:3" ht="12.75">
      <c r="A1153" s="1" t="s">
        <v>1451</v>
      </c>
      <c r="B1153" t="s">
        <v>2124</v>
      </c>
      <c r="C1153" t="s">
        <v>2125</v>
      </c>
    </row>
    <row r="1154" spans="1:3" ht="12.75">
      <c r="A1154" s="1" t="s">
        <v>2669</v>
      </c>
      <c r="B1154" t="s">
        <v>817</v>
      </c>
      <c r="C1154" t="s">
        <v>818</v>
      </c>
    </row>
    <row r="1155" spans="1:3" ht="12.75">
      <c r="A1155" s="1" t="s">
        <v>2670</v>
      </c>
      <c r="B1155" t="s">
        <v>772</v>
      </c>
      <c r="C1155" t="s">
        <v>819</v>
      </c>
    </row>
    <row r="1156" spans="1:3" ht="12.75">
      <c r="A1156" s="1" t="s">
        <v>2671</v>
      </c>
      <c r="B1156" t="s">
        <v>820</v>
      </c>
      <c r="C1156" t="s">
        <v>821</v>
      </c>
    </row>
    <row r="1157" spans="1:3" ht="12.75">
      <c r="A1157" s="1" t="s">
        <v>2672</v>
      </c>
      <c r="B1157" t="s">
        <v>772</v>
      </c>
      <c r="C1157" t="s">
        <v>822</v>
      </c>
    </row>
    <row r="1158" spans="1:3" ht="12.75">
      <c r="A1158" s="1" t="s">
        <v>2673</v>
      </c>
      <c r="B1158" t="s">
        <v>1786</v>
      </c>
      <c r="C1158" t="s">
        <v>823</v>
      </c>
    </row>
    <row r="1159" spans="1:3" ht="12.75">
      <c r="A1159" s="1" t="s">
        <v>2674</v>
      </c>
      <c r="B1159" t="s">
        <v>824</v>
      </c>
      <c r="C1159" t="s">
        <v>825</v>
      </c>
    </row>
    <row r="1160" spans="1:3" ht="12.75">
      <c r="A1160" s="1" t="s">
        <v>2675</v>
      </c>
      <c r="B1160" t="s">
        <v>3126</v>
      </c>
      <c r="C1160" t="s">
        <v>826</v>
      </c>
    </row>
    <row r="1161" spans="1:3" ht="12.75">
      <c r="A1161" s="1" t="s">
        <v>2676</v>
      </c>
      <c r="B1161" t="s">
        <v>827</v>
      </c>
      <c r="C1161" t="s">
        <v>731</v>
      </c>
    </row>
    <row r="1162" spans="1:3" ht="12.75">
      <c r="A1162" s="1" t="s">
        <v>2677</v>
      </c>
      <c r="B1162" t="s">
        <v>828</v>
      </c>
      <c r="C1162" t="s">
        <v>829</v>
      </c>
    </row>
    <row r="1163" spans="1:3" ht="12.75">
      <c r="A1163" s="1" t="s">
        <v>2678</v>
      </c>
      <c r="B1163" t="s">
        <v>830</v>
      </c>
      <c r="C1163" t="s">
        <v>831</v>
      </c>
    </row>
    <row r="1164" spans="1:3" ht="12.75">
      <c r="A1164" s="1" t="s">
        <v>2679</v>
      </c>
      <c r="B1164" t="s">
        <v>832</v>
      </c>
      <c r="C1164" t="s">
        <v>833</v>
      </c>
    </row>
    <row r="1165" spans="1:3" ht="12.75">
      <c r="A1165" s="1" t="s">
        <v>2680</v>
      </c>
      <c r="B1165" t="s">
        <v>3127</v>
      </c>
      <c r="C1165" t="s">
        <v>774</v>
      </c>
    </row>
    <row r="1166" spans="1:3" ht="12.75">
      <c r="A1166" s="1" t="s">
        <v>2681</v>
      </c>
      <c r="B1166" t="s">
        <v>3209</v>
      </c>
      <c r="C1166" t="s">
        <v>834</v>
      </c>
    </row>
    <row r="1167" spans="1:3" ht="12.75">
      <c r="A1167" s="1" t="s">
        <v>2682</v>
      </c>
      <c r="B1167" t="s">
        <v>772</v>
      </c>
      <c r="C1167" t="s">
        <v>831</v>
      </c>
    </row>
    <row r="1168" spans="1:3" ht="12.75">
      <c r="A1168" s="1" t="s">
        <v>2683</v>
      </c>
      <c r="B1168" t="s">
        <v>772</v>
      </c>
      <c r="C1168" t="s">
        <v>835</v>
      </c>
    </row>
    <row r="1169" spans="1:3" ht="12.75">
      <c r="A1169" s="1" t="s">
        <v>2684</v>
      </c>
      <c r="B1169" t="s">
        <v>1919</v>
      </c>
      <c r="C1169" t="s">
        <v>836</v>
      </c>
    </row>
    <row r="1170" spans="1:3" ht="12.75">
      <c r="A1170" s="1" t="s">
        <v>2685</v>
      </c>
      <c r="B1170" t="s">
        <v>837</v>
      </c>
      <c r="C1170" t="s">
        <v>838</v>
      </c>
    </row>
    <row r="1171" spans="1:3" ht="12.75">
      <c r="A1171" s="1" t="s">
        <v>2686</v>
      </c>
      <c r="B1171" t="s">
        <v>839</v>
      </c>
      <c r="C1171" t="s">
        <v>720</v>
      </c>
    </row>
    <row r="1172" spans="1:3" ht="12.75">
      <c r="A1172" s="1" t="s">
        <v>2687</v>
      </c>
      <c r="B1172" t="s">
        <v>772</v>
      </c>
      <c r="C1172" t="s">
        <v>840</v>
      </c>
    </row>
    <row r="1173" spans="1:3" ht="12.75">
      <c r="A1173" s="1" t="s">
        <v>2688</v>
      </c>
      <c r="B1173" t="s">
        <v>772</v>
      </c>
      <c r="C1173" t="s">
        <v>825</v>
      </c>
    </row>
    <row r="1174" spans="1:3" ht="12.75">
      <c r="A1174" s="1" t="s">
        <v>2689</v>
      </c>
      <c r="B1174" t="s">
        <v>772</v>
      </c>
      <c r="C1174" t="s">
        <v>841</v>
      </c>
    </row>
    <row r="1175" spans="1:3" ht="12.75">
      <c r="A1175" s="1" t="s">
        <v>1606</v>
      </c>
      <c r="B1175" t="s">
        <v>772</v>
      </c>
      <c r="C1175" t="s">
        <v>842</v>
      </c>
    </row>
    <row r="1176" spans="1:3" ht="12.75">
      <c r="A1176" s="1" t="s">
        <v>1607</v>
      </c>
      <c r="B1176" t="s">
        <v>772</v>
      </c>
      <c r="C1176" t="s">
        <v>843</v>
      </c>
    </row>
    <row r="1177" spans="1:3" ht="12.75">
      <c r="A1177" s="1" t="s">
        <v>1608</v>
      </c>
      <c r="B1177" t="s">
        <v>844</v>
      </c>
      <c r="C1177" t="s">
        <v>845</v>
      </c>
    </row>
    <row r="1178" spans="1:3" ht="12.75">
      <c r="A1178" s="1" t="s">
        <v>1609</v>
      </c>
      <c r="B1178" t="s">
        <v>772</v>
      </c>
      <c r="C1178" t="s">
        <v>823</v>
      </c>
    </row>
    <row r="1179" spans="1:3" ht="12.75">
      <c r="A1179" s="1" t="s">
        <v>1610</v>
      </c>
      <c r="B1179" t="s">
        <v>772</v>
      </c>
      <c r="C1179" t="s">
        <v>831</v>
      </c>
    </row>
    <row r="1180" spans="1:3" ht="12.75">
      <c r="A1180" s="1" t="s">
        <v>1611</v>
      </c>
      <c r="B1180" t="s">
        <v>772</v>
      </c>
      <c r="C1180" t="s">
        <v>846</v>
      </c>
    </row>
    <row r="1181" spans="1:3" ht="12.75">
      <c r="A1181" s="1" t="s">
        <v>1612</v>
      </c>
      <c r="B1181" t="s">
        <v>772</v>
      </c>
      <c r="C1181" t="s">
        <v>847</v>
      </c>
    </row>
    <row r="1182" spans="1:3" ht="12.75">
      <c r="A1182" s="1" t="s">
        <v>1613</v>
      </c>
      <c r="B1182" t="s">
        <v>772</v>
      </c>
      <c r="C1182" t="s">
        <v>831</v>
      </c>
    </row>
    <row r="1183" spans="1:3" ht="12.75">
      <c r="A1183" s="1" t="s">
        <v>1614</v>
      </c>
      <c r="B1183" t="s">
        <v>2180</v>
      </c>
      <c r="C1183" t="s">
        <v>848</v>
      </c>
    </row>
    <row r="1184" spans="1:3" ht="12.75">
      <c r="A1184" s="1" t="s">
        <v>1615</v>
      </c>
      <c r="B1184" t="s">
        <v>849</v>
      </c>
      <c r="C1184" t="s">
        <v>850</v>
      </c>
    </row>
    <row r="1185" spans="1:3" ht="12.75">
      <c r="A1185" s="1" t="s">
        <v>2905</v>
      </c>
      <c r="B1185" t="s">
        <v>851</v>
      </c>
      <c r="C1185" t="s">
        <v>852</v>
      </c>
    </row>
    <row r="1186" spans="1:3" ht="12.75">
      <c r="A1186" s="1" t="s">
        <v>2906</v>
      </c>
      <c r="B1186" t="s">
        <v>2030</v>
      </c>
      <c r="C1186" t="s">
        <v>2077</v>
      </c>
    </row>
    <row r="1187" spans="1:3" ht="12.75">
      <c r="A1187" s="1" t="s">
        <v>2858</v>
      </c>
      <c r="B1187" t="s">
        <v>772</v>
      </c>
      <c r="C1187" t="s">
        <v>853</v>
      </c>
    </row>
    <row r="1188" spans="1:3" ht="12.75">
      <c r="A1188" s="1" t="s">
        <v>1658</v>
      </c>
      <c r="B1188" t="s">
        <v>448</v>
      </c>
      <c r="C1188" t="s">
        <v>854</v>
      </c>
    </row>
    <row r="1189" spans="1:3" ht="12.75">
      <c r="A1189" s="1" t="s">
        <v>1659</v>
      </c>
      <c r="B1189" t="s">
        <v>772</v>
      </c>
      <c r="C1189" t="s">
        <v>723</v>
      </c>
    </row>
    <row r="1190" spans="1:3" ht="12.75">
      <c r="A1190" s="1" t="s">
        <v>1660</v>
      </c>
      <c r="B1190" t="s">
        <v>772</v>
      </c>
      <c r="C1190" t="s">
        <v>718</v>
      </c>
    </row>
    <row r="1191" spans="1:3" ht="12.75">
      <c r="A1191" s="1" t="s">
        <v>1661</v>
      </c>
      <c r="B1191" t="s">
        <v>855</v>
      </c>
      <c r="C1191" t="s">
        <v>2105</v>
      </c>
    </row>
    <row r="1192" spans="1:3" ht="12.75">
      <c r="A1192" s="1" t="s">
        <v>1662</v>
      </c>
      <c r="B1192" t="s">
        <v>856</v>
      </c>
      <c r="C1192" t="s">
        <v>2610</v>
      </c>
    </row>
    <row r="1193" spans="1:3" ht="12.75">
      <c r="A1193" s="1" t="s">
        <v>1663</v>
      </c>
      <c r="B1193" t="s">
        <v>3054</v>
      </c>
      <c r="C1193" t="s">
        <v>639</v>
      </c>
    </row>
    <row r="1194" spans="1:3" ht="12.75">
      <c r="A1194" s="1" t="s">
        <v>1664</v>
      </c>
      <c r="B1194" t="s">
        <v>772</v>
      </c>
      <c r="C1194" t="s">
        <v>857</v>
      </c>
    </row>
    <row r="1195" spans="1:3" ht="12.75">
      <c r="A1195" s="1" t="s">
        <v>1199</v>
      </c>
      <c r="B1195" t="s">
        <v>1200</v>
      </c>
      <c r="C1195" t="s">
        <v>1081</v>
      </c>
    </row>
    <row r="1197" spans="1:3" ht="12.75">
      <c r="A1197" s="1" t="s">
        <v>1665</v>
      </c>
      <c r="B1197" t="s">
        <v>858</v>
      </c>
      <c r="C1197" t="s">
        <v>2928</v>
      </c>
    </row>
    <row r="1198" spans="1:3" ht="12.75">
      <c r="A1198" s="1" t="s">
        <v>1666</v>
      </c>
      <c r="B1198" t="s">
        <v>1402</v>
      </c>
      <c r="C1198" t="s">
        <v>859</v>
      </c>
    </row>
    <row r="1199" spans="1:3" ht="12.75">
      <c r="A1199" s="1" t="s">
        <v>1667</v>
      </c>
      <c r="B1199" t="s">
        <v>1402</v>
      </c>
      <c r="C1199" t="s">
        <v>1465</v>
      </c>
    </row>
    <row r="1200" spans="1:3" ht="12.75">
      <c r="A1200" s="1" t="s">
        <v>1668</v>
      </c>
      <c r="B1200" t="s">
        <v>1402</v>
      </c>
      <c r="C1200" t="s">
        <v>782</v>
      </c>
    </row>
    <row r="1201" spans="1:3" ht="12.75">
      <c r="A1201" s="1" t="s">
        <v>1669</v>
      </c>
      <c r="B1201" t="s">
        <v>1306</v>
      </c>
      <c r="C1201" t="s">
        <v>2178</v>
      </c>
    </row>
    <row r="1202" spans="1:3" ht="12.75">
      <c r="A1202" s="1" t="s">
        <v>1670</v>
      </c>
      <c r="B1202" t="s">
        <v>860</v>
      </c>
      <c r="C1202" t="s">
        <v>861</v>
      </c>
    </row>
    <row r="1203" spans="1:3" ht="12.75">
      <c r="A1203" s="1" t="s">
        <v>1671</v>
      </c>
      <c r="B1203" t="s">
        <v>862</v>
      </c>
      <c r="C1203" t="s">
        <v>863</v>
      </c>
    </row>
    <row r="1204" spans="1:3" ht="12.75">
      <c r="A1204" s="1" t="s">
        <v>1916</v>
      </c>
      <c r="B1204" t="s">
        <v>1917</v>
      </c>
      <c r="C1204" t="s">
        <v>1370</v>
      </c>
    </row>
    <row r="1205" spans="1:3" ht="12.75">
      <c r="A1205" s="1" t="s">
        <v>1672</v>
      </c>
      <c r="B1205" t="s">
        <v>860</v>
      </c>
      <c r="C1205" t="s">
        <v>473</v>
      </c>
    </row>
    <row r="1206" spans="1:3" ht="12.75">
      <c r="A1206" s="1" t="s">
        <v>1673</v>
      </c>
      <c r="B1206" t="s">
        <v>860</v>
      </c>
      <c r="C1206" t="s">
        <v>716</v>
      </c>
    </row>
    <row r="1207" spans="1:3" ht="12.75">
      <c r="A1207" s="1" t="s">
        <v>1674</v>
      </c>
      <c r="B1207" t="s">
        <v>860</v>
      </c>
      <c r="C1207" t="s">
        <v>864</v>
      </c>
    </row>
    <row r="1208" spans="1:3" ht="12.75">
      <c r="A1208" s="1" t="s">
        <v>1675</v>
      </c>
      <c r="B1208" t="s">
        <v>860</v>
      </c>
      <c r="C1208" t="s">
        <v>2102</v>
      </c>
    </row>
    <row r="1209" spans="1:3" ht="12.75">
      <c r="A1209" s="1" t="s">
        <v>1676</v>
      </c>
      <c r="B1209" t="s">
        <v>860</v>
      </c>
      <c r="C1209" t="s">
        <v>865</v>
      </c>
    </row>
    <row r="1210" spans="1:3" ht="12.75">
      <c r="A1210" s="1" t="s">
        <v>1677</v>
      </c>
      <c r="B1210" t="s">
        <v>860</v>
      </c>
      <c r="C1210" t="s">
        <v>866</v>
      </c>
    </row>
    <row r="1211" spans="1:3" ht="12.75">
      <c r="A1211" s="1" t="s">
        <v>1678</v>
      </c>
      <c r="B1211" t="s">
        <v>860</v>
      </c>
      <c r="C1211" t="s">
        <v>2121</v>
      </c>
    </row>
    <row r="1212" spans="1:3" ht="15">
      <c r="A1212" s="1" t="s">
        <v>1679</v>
      </c>
      <c r="B1212" s="17" t="s">
        <v>867</v>
      </c>
      <c r="C1212" t="s">
        <v>3094</v>
      </c>
    </row>
    <row r="1213" spans="1:3" ht="12.75">
      <c r="A1213" s="1" t="s">
        <v>1680</v>
      </c>
      <c r="B1213" t="s">
        <v>868</v>
      </c>
      <c r="C1213" t="s">
        <v>869</v>
      </c>
    </row>
    <row r="1214" spans="1:3" ht="12.75">
      <c r="A1214" s="1" t="s">
        <v>1201</v>
      </c>
      <c r="B1214" t="s">
        <v>1202</v>
      </c>
      <c r="C1214" t="s">
        <v>1933</v>
      </c>
    </row>
    <row r="1215" spans="1:3" ht="12.75">
      <c r="A1215" s="1" t="s">
        <v>1681</v>
      </c>
      <c r="B1215" t="s">
        <v>870</v>
      </c>
      <c r="C1215" t="s">
        <v>1933</v>
      </c>
    </row>
    <row r="1216" spans="1:3" ht="12.75">
      <c r="A1216" s="1" t="s">
        <v>1682</v>
      </c>
      <c r="B1216" t="s">
        <v>871</v>
      </c>
      <c r="C1216" t="s">
        <v>872</v>
      </c>
    </row>
    <row r="1217" spans="1:8" ht="12.75">
      <c r="A1217" s="1" t="s">
        <v>1683</v>
      </c>
      <c r="B1217" t="s">
        <v>873</v>
      </c>
      <c r="C1217" t="s">
        <v>874</v>
      </c>
      <c r="H1217" s="12"/>
    </row>
    <row r="1218" spans="1:3" ht="12.75">
      <c r="A1218" s="1" t="s">
        <v>1684</v>
      </c>
      <c r="B1218" t="s">
        <v>873</v>
      </c>
      <c r="C1218" t="s">
        <v>2143</v>
      </c>
    </row>
    <row r="1219" spans="1:3" ht="12.75">
      <c r="A1219" s="1" t="s">
        <v>2582</v>
      </c>
      <c r="B1219" t="s">
        <v>2583</v>
      </c>
      <c r="C1219" t="s">
        <v>2020</v>
      </c>
    </row>
    <row r="1220" spans="1:3" ht="12.75">
      <c r="A1220" s="1" t="s">
        <v>1685</v>
      </c>
      <c r="B1220" t="s">
        <v>873</v>
      </c>
      <c r="C1220" t="s">
        <v>2144</v>
      </c>
    </row>
    <row r="1221" spans="1:3" ht="12.75">
      <c r="A1221" s="1" t="s">
        <v>1686</v>
      </c>
      <c r="B1221" t="s">
        <v>2145</v>
      </c>
      <c r="C1221" t="s">
        <v>263</v>
      </c>
    </row>
    <row r="1222" spans="1:3" ht="12.75">
      <c r="A1222" s="1" t="s">
        <v>1640</v>
      </c>
      <c r="B1222" t="s">
        <v>1641</v>
      </c>
      <c r="C1222" t="s">
        <v>1642</v>
      </c>
    </row>
    <row r="1223" spans="1:3" ht="12.75">
      <c r="A1223" s="1" t="s">
        <v>2921</v>
      </c>
      <c r="B1223" t="s">
        <v>873</v>
      </c>
      <c r="C1223" t="s">
        <v>2146</v>
      </c>
    </row>
    <row r="1224" spans="1:3" ht="12.75">
      <c r="A1224" s="1" t="s">
        <v>2922</v>
      </c>
      <c r="B1224" t="s">
        <v>873</v>
      </c>
      <c r="C1224" t="s">
        <v>2146</v>
      </c>
    </row>
    <row r="1225" spans="1:3" ht="12.75">
      <c r="A1225" s="1" t="s">
        <v>2923</v>
      </c>
      <c r="B1225" t="s">
        <v>2147</v>
      </c>
      <c r="C1225" t="s">
        <v>1797</v>
      </c>
    </row>
    <row r="1226" spans="1:3" ht="12.75">
      <c r="A1226" s="1" t="s">
        <v>1646</v>
      </c>
      <c r="B1226" t="s">
        <v>870</v>
      </c>
      <c r="C1226" t="s">
        <v>1797</v>
      </c>
    </row>
    <row r="1227" spans="1:3" ht="12.75">
      <c r="A1227" s="1" t="s">
        <v>1647</v>
      </c>
      <c r="B1227" s="18" t="s">
        <v>2464</v>
      </c>
      <c r="C1227" t="s">
        <v>2456</v>
      </c>
    </row>
    <row r="1228" spans="1:3" ht="12.75">
      <c r="A1228" s="1" t="s">
        <v>1648</v>
      </c>
      <c r="B1228" s="18" t="s">
        <v>2465</v>
      </c>
      <c r="C1228" t="s">
        <v>3051</v>
      </c>
    </row>
    <row r="1229" spans="1:3" ht="12.75">
      <c r="A1229" s="1" t="s">
        <v>1649</v>
      </c>
      <c r="B1229" t="s">
        <v>707</v>
      </c>
      <c r="C1229" t="s">
        <v>2467</v>
      </c>
    </row>
    <row r="1230" spans="1:3" ht="12.75">
      <c r="A1230" s="1" t="s">
        <v>1650</v>
      </c>
      <c r="B1230" t="s">
        <v>2149</v>
      </c>
      <c r="C1230" t="s">
        <v>1935</v>
      </c>
    </row>
    <row r="1231" spans="1:3" ht="12.75">
      <c r="A1231" s="1" t="s">
        <v>1651</v>
      </c>
      <c r="B1231" t="s">
        <v>1306</v>
      </c>
      <c r="C1231" t="s">
        <v>642</v>
      </c>
    </row>
    <row r="1232" spans="1:3" ht="12.75">
      <c r="A1232" s="1" t="s">
        <v>1687</v>
      </c>
      <c r="B1232" t="s">
        <v>2150</v>
      </c>
      <c r="C1232" t="s">
        <v>2151</v>
      </c>
    </row>
    <row r="1233" spans="1:3" ht="12.75">
      <c r="A1233" s="1" t="s">
        <v>1688</v>
      </c>
      <c r="B1233" t="s">
        <v>707</v>
      </c>
      <c r="C1233" t="s">
        <v>592</v>
      </c>
    </row>
    <row r="1234" spans="1:3" ht="12.75">
      <c r="A1234" s="1" t="s">
        <v>1689</v>
      </c>
      <c r="B1234" t="s">
        <v>3052</v>
      </c>
      <c r="C1234" t="s">
        <v>1797</v>
      </c>
    </row>
    <row r="1235" spans="1:3" ht="12.75">
      <c r="A1235" s="1" t="s">
        <v>1690</v>
      </c>
      <c r="B1235" t="s">
        <v>2145</v>
      </c>
      <c r="C1235" t="s">
        <v>263</v>
      </c>
    </row>
    <row r="1236" spans="1:3" ht="12.75">
      <c r="A1236" s="1" t="s">
        <v>1691</v>
      </c>
      <c r="B1236" t="s">
        <v>2152</v>
      </c>
      <c r="C1236" t="s">
        <v>2153</v>
      </c>
    </row>
    <row r="1237" spans="1:3" ht="12.75">
      <c r="A1237" s="1" t="s">
        <v>2126</v>
      </c>
      <c r="B1237" t="s">
        <v>260</v>
      </c>
      <c r="C1237" t="s">
        <v>2020</v>
      </c>
    </row>
    <row r="1238" spans="1:3" ht="12.75">
      <c r="A1238" s="1" t="s">
        <v>1692</v>
      </c>
      <c r="B1238" t="s">
        <v>2155</v>
      </c>
      <c r="C1238" t="s">
        <v>716</v>
      </c>
    </row>
    <row r="1239" spans="1:3" ht="12.75">
      <c r="A1239" s="1" t="s">
        <v>1693</v>
      </c>
      <c r="B1239" t="s">
        <v>2156</v>
      </c>
      <c r="C1239" t="s">
        <v>124</v>
      </c>
    </row>
    <row r="1240" spans="1:3" ht="12.75">
      <c r="A1240" s="1" t="s">
        <v>1694</v>
      </c>
      <c r="B1240" t="s">
        <v>2157</v>
      </c>
      <c r="C1240" t="s">
        <v>2158</v>
      </c>
    </row>
    <row r="1241" spans="1:3" ht="12.75">
      <c r="A1241" s="1" t="s">
        <v>1695</v>
      </c>
      <c r="B1241" t="s">
        <v>707</v>
      </c>
      <c r="C1241" t="s">
        <v>872</v>
      </c>
    </row>
    <row r="1242" spans="1:3" ht="12.75">
      <c r="A1242" s="1" t="s">
        <v>2021</v>
      </c>
      <c r="B1242" t="s">
        <v>2022</v>
      </c>
      <c r="C1242" t="s">
        <v>105</v>
      </c>
    </row>
    <row r="1243" spans="1:3" ht="12.75">
      <c r="A1243" s="1" t="s">
        <v>1696</v>
      </c>
      <c r="B1243" t="s">
        <v>707</v>
      </c>
      <c r="C1243" t="s">
        <v>1549</v>
      </c>
    </row>
    <row r="1244" spans="1:3" ht="12.75">
      <c r="A1244" s="1" t="s">
        <v>1697</v>
      </c>
      <c r="B1244" t="s">
        <v>2159</v>
      </c>
      <c r="C1244" t="s">
        <v>3101</v>
      </c>
    </row>
    <row r="1245" spans="1:3" ht="12.75">
      <c r="A1245" s="1" t="s">
        <v>1698</v>
      </c>
      <c r="B1245" t="s">
        <v>2160</v>
      </c>
      <c r="C1245" t="s">
        <v>3101</v>
      </c>
    </row>
    <row r="1246" spans="1:3" ht="12.75">
      <c r="A1246" s="1" t="s">
        <v>1699</v>
      </c>
      <c r="B1246" t="s">
        <v>2161</v>
      </c>
      <c r="C1246" t="s">
        <v>3101</v>
      </c>
    </row>
    <row r="1247" spans="1:3" ht="12.75">
      <c r="A1247" s="1" t="s">
        <v>1700</v>
      </c>
      <c r="B1247" t="s">
        <v>2162</v>
      </c>
      <c r="C1247" t="s">
        <v>3101</v>
      </c>
    </row>
    <row r="1248" spans="1:3" ht="12.75">
      <c r="A1248" s="1" t="s">
        <v>1701</v>
      </c>
      <c r="B1248" t="s">
        <v>2163</v>
      </c>
      <c r="C1248" t="s">
        <v>3101</v>
      </c>
    </row>
    <row r="1249" spans="1:3" ht="12.75">
      <c r="A1249" s="1" t="s">
        <v>1702</v>
      </c>
      <c r="B1249" t="s">
        <v>2164</v>
      </c>
      <c r="C1249" t="s">
        <v>3101</v>
      </c>
    </row>
    <row r="1250" spans="1:3" ht="12.75">
      <c r="A1250" s="1" t="s">
        <v>1703</v>
      </c>
      <c r="B1250" t="s">
        <v>2165</v>
      </c>
      <c r="C1250" t="s">
        <v>3101</v>
      </c>
    </row>
    <row r="1251" spans="1:3" ht="12.75">
      <c r="A1251" s="1" t="s">
        <v>1704</v>
      </c>
      <c r="B1251" t="s">
        <v>2166</v>
      </c>
      <c r="C1251" t="s">
        <v>3101</v>
      </c>
    </row>
    <row r="1252" spans="1:3" ht="12.75">
      <c r="A1252" s="1" t="s">
        <v>1705</v>
      </c>
      <c r="B1252" t="s">
        <v>2167</v>
      </c>
      <c r="C1252" t="s">
        <v>863</v>
      </c>
    </row>
    <row r="1253" spans="1:3" ht="12.75">
      <c r="A1253" s="1" t="s">
        <v>1706</v>
      </c>
      <c r="B1253" t="s">
        <v>2168</v>
      </c>
      <c r="C1253" t="s">
        <v>2169</v>
      </c>
    </row>
    <row r="1254" spans="1:3" ht="12.75">
      <c r="A1254" s="1" t="s">
        <v>1707</v>
      </c>
      <c r="B1254" t="s">
        <v>2170</v>
      </c>
      <c r="C1254" t="s">
        <v>2171</v>
      </c>
    </row>
    <row r="1255" spans="1:3" ht="12.75">
      <c r="A1255" s="1" t="s">
        <v>1708</v>
      </c>
      <c r="B1255" t="s">
        <v>2172</v>
      </c>
      <c r="C1255" t="s">
        <v>2173</v>
      </c>
    </row>
    <row r="1256" spans="1:3" ht="12.75">
      <c r="A1256" s="1" t="s">
        <v>1709</v>
      </c>
      <c r="B1256" t="s">
        <v>2157</v>
      </c>
      <c r="C1256" t="s">
        <v>2174</v>
      </c>
    </row>
    <row r="1257" spans="1:3" ht="12.75">
      <c r="A1257" s="1" t="s">
        <v>1710</v>
      </c>
      <c r="B1257" t="s">
        <v>900</v>
      </c>
      <c r="C1257" t="s">
        <v>124</v>
      </c>
    </row>
    <row r="1258" spans="1:3" ht="12.75">
      <c r="A1258" s="1" t="s">
        <v>1711</v>
      </c>
      <c r="B1258" t="s">
        <v>901</v>
      </c>
      <c r="C1258" t="s">
        <v>902</v>
      </c>
    </row>
    <row r="1259" spans="1:3" ht="12.75">
      <c r="A1259" s="1" t="s">
        <v>1712</v>
      </c>
      <c r="B1259" t="s">
        <v>903</v>
      </c>
      <c r="C1259" t="s">
        <v>904</v>
      </c>
    </row>
    <row r="1260" spans="1:3" ht="12.75">
      <c r="A1260" s="1" t="s">
        <v>1713</v>
      </c>
      <c r="B1260" t="s">
        <v>905</v>
      </c>
      <c r="C1260" t="s">
        <v>861</v>
      </c>
    </row>
    <row r="1261" spans="1:3" ht="12.75">
      <c r="A1261" s="1" t="s">
        <v>1714</v>
      </c>
      <c r="B1261" t="s">
        <v>906</v>
      </c>
      <c r="C1261" t="s">
        <v>861</v>
      </c>
    </row>
    <row r="1262" spans="1:3" ht="12.75">
      <c r="A1262" s="1" t="s">
        <v>1715</v>
      </c>
      <c r="B1262" t="s">
        <v>905</v>
      </c>
      <c r="C1262" t="s">
        <v>861</v>
      </c>
    </row>
    <row r="1263" spans="1:3" ht="12.75">
      <c r="A1263" s="1" t="s">
        <v>1857</v>
      </c>
      <c r="B1263" t="s">
        <v>2459</v>
      </c>
      <c r="C1263" t="s">
        <v>3051</v>
      </c>
    </row>
    <row r="1264" spans="1:3" ht="12.75">
      <c r="A1264" s="1" t="s">
        <v>1622</v>
      </c>
      <c r="B1264" t="s">
        <v>907</v>
      </c>
      <c r="C1264" t="s">
        <v>908</v>
      </c>
    </row>
    <row r="1265" spans="1:3" ht="12.75">
      <c r="A1265" s="1" t="s">
        <v>1623</v>
      </c>
      <c r="B1265" t="s">
        <v>909</v>
      </c>
      <c r="C1265" t="s">
        <v>910</v>
      </c>
    </row>
    <row r="1266" spans="1:3" ht="12.75">
      <c r="A1266" s="1" t="s">
        <v>1624</v>
      </c>
      <c r="B1266" t="s">
        <v>2547</v>
      </c>
      <c r="C1266" t="s">
        <v>126</v>
      </c>
    </row>
    <row r="1267" spans="1:3" ht="12.75">
      <c r="A1267" s="1" t="s">
        <v>3188</v>
      </c>
      <c r="B1267" t="s">
        <v>3189</v>
      </c>
      <c r="C1267" t="s">
        <v>1933</v>
      </c>
    </row>
    <row r="1268" spans="1:3" ht="12.75">
      <c r="A1268" s="1" t="s">
        <v>2548</v>
      </c>
      <c r="B1268" t="s">
        <v>2549</v>
      </c>
      <c r="C1268" t="s">
        <v>2550</v>
      </c>
    </row>
    <row r="1270" spans="1:3" ht="12.75">
      <c r="A1270" s="1" t="s">
        <v>1625</v>
      </c>
      <c r="B1270" t="s">
        <v>2764</v>
      </c>
      <c r="C1270" t="s">
        <v>1729</v>
      </c>
    </row>
    <row r="1271" spans="1:3" ht="12.75">
      <c r="A1271" s="1" t="s">
        <v>1626</v>
      </c>
      <c r="B1271" t="s">
        <v>2551</v>
      </c>
      <c r="C1271" t="s">
        <v>2552</v>
      </c>
    </row>
    <row r="1272" spans="1:3" ht="12.75">
      <c r="A1272" s="1" t="s">
        <v>1627</v>
      </c>
      <c r="B1272" t="s">
        <v>3151</v>
      </c>
      <c r="C1272" t="s">
        <v>2153</v>
      </c>
    </row>
    <row r="1273" spans="1:3" ht="12.75">
      <c r="A1273" s="1" t="s">
        <v>1628</v>
      </c>
      <c r="B1273" t="s">
        <v>2553</v>
      </c>
      <c r="C1273" t="s">
        <v>2554</v>
      </c>
    </row>
    <row r="1274" spans="1:3" ht="12.75">
      <c r="A1274" s="1" t="s">
        <v>1629</v>
      </c>
      <c r="B1274" t="s">
        <v>875</v>
      </c>
      <c r="C1274" t="s">
        <v>2171</v>
      </c>
    </row>
    <row r="1275" spans="1:3" ht="12.75">
      <c r="A1275" s="1" t="s">
        <v>1630</v>
      </c>
      <c r="B1275" t="s">
        <v>876</v>
      </c>
      <c r="C1275" t="s">
        <v>877</v>
      </c>
    </row>
    <row r="1276" spans="1:3" ht="12.75">
      <c r="A1276" s="1" t="s">
        <v>1631</v>
      </c>
      <c r="B1276" t="s">
        <v>2765</v>
      </c>
      <c r="C1276" t="s">
        <v>1958</v>
      </c>
    </row>
    <row r="1277" spans="1:3" ht="12.75">
      <c r="A1277" s="1" t="s">
        <v>1632</v>
      </c>
      <c r="B1277" t="s">
        <v>2766</v>
      </c>
      <c r="C1277" t="s">
        <v>1730</v>
      </c>
    </row>
    <row r="1278" spans="1:3" ht="12.75">
      <c r="A1278" s="1" t="s">
        <v>1633</v>
      </c>
      <c r="B1278" t="s">
        <v>1849</v>
      </c>
      <c r="C1278" t="s">
        <v>879</v>
      </c>
    </row>
    <row r="1279" spans="1:3" ht="12.75">
      <c r="A1279" s="1" t="s">
        <v>1634</v>
      </c>
      <c r="B1279" t="s">
        <v>1850</v>
      </c>
      <c r="C1279" t="s">
        <v>880</v>
      </c>
    </row>
    <row r="1280" spans="1:3" ht="12.75">
      <c r="A1280" s="1" t="s">
        <v>2856</v>
      </c>
      <c r="B1280" t="s">
        <v>2857</v>
      </c>
      <c r="C1280" t="s">
        <v>2943</v>
      </c>
    </row>
    <row r="1281" spans="1:3" ht="12.75">
      <c r="A1281" s="1" t="s">
        <v>1635</v>
      </c>
      <c r="B1281" t="s">
        <v>881</v>
      </c>
      <c r="C1281" t="s">
        <v>639</v>
      </c>
    </row>
    <row r="1282" spans="1:3" ht="12.75">
      <c r="A1282" s="1" t="s">
        <v>1636</v>
      </c>
      <c r="B1282" t="s">
        <v>882</v>
      </c>
      <c r="C1282" t="s">
        <v>639</v>
      </c>
    </row>
    <row r="1283" spans="1:3" ht="12.75">
      <c r="A1283" s="1" t="s">
        <v>1637</v>
      </c>
      <c r="B1283" t="s">
        <v>883</v>
      </c>
      <c r="C1283" t="s">
        <v>884</v>
      </c>
    </row>
    <row r="1284" spans="1:3" ht="12.75">
      <c r="A1284" s="1" t="s">
        <v>1638</v>
      </c>
      <c r="B1284" t="s">
        <v>885</v>
      </c>
      <c r="C1284" t="s">
        <v>2085</v>
      </c>
    </row>
    <row r="1285" spans="1:3" ht="12.75">
      <c r="A1285" s="1" t="s">
        <v>1639</v>
      </c>
      <c r="B1285" t="s">
        <v>886</v>
      </c>
      <c r="C1285" t="s">
        <v>1859</v>
      </c>
    </row>
    <row r="1286" spans="1:3" ht="12.75">
      <c r="A1286" s="1" t="s">
        <v>269</v>
      </c>
      <c r="B1286" t="s">
        <v>2755</v>
      </c>
      <c r="C1286" t="s">
        <v>3193</v>
      </c>
    </row>
    <row r="1287" spans="1:3" ht="12.75">
      <c r="A1287" s="1" t="s">
        <v>270</v>
      </c>
      <c r="B1287" t="s">
        <v>2756</v>
      </c>
      <c r="C1287" t="s">
        <v>866</v>
      </c>
    </row>
    <row r="1288" spans="1:3" ht="12.75">
      <c r="A1288" s="1" t="s">
        <v>271</v>
      </c>
      <c r="B1288" t="s">
        <v>888</v>
      </c>
      <c r="C1288" t="s">
        <v>889</v>
      </c>
    </row>
    <row r="1289" spans="1:3" ht="12.75">
      <c r="A1289" s="1" t="s">
        <v>272</v>
      </c>
      <c r="B1289" t="s">
        <v>2757</v>
      </c>
      <c r="C1289" t="s">
        <v>1958</v>
      </c>
    </row>
    <row r="1290" spans="1:3" ht="12.75">
      <c r="A1290" s="1" t="s">
        <v>273</v>
      </c>
      <c r="B1290" t="s">
        <v>481</v>
      </c>
      <c r="C1290" t="s">
        <v>2114</v>
      </c>
    </row>
    <row r="1291" spans="1:3" ht="12.75">
      <c r="A1291" s="1" t="s">
        <v>274</v>
      </c>
      <c r="B1291" t="s">
        <v>483</v>
      </c>
      <c r="C1291" t="s">
        <v>2114</v>
      </c>
    </row>
    <row r="1292" spans="1:3" ht="12.75">
      <c r="A1292" s="1" t="s">
        <v>275</v>
      </c>
      <c r="B1292" t="s">
        <v>890</v>
      </c>
      <c r="C1292" t="s">
        <v>891</v>
      </c>
    </row>
    <row r="1293" spans="1:3" ht="12.75">
      <c r="A1293" s="1" t="s">
        <v>1766</v>
      </c>
      <c r="B1293" t="s">
        <v>1884</v>
      </c>
      <c r="C1293" t="s">
        <v>892</v>
      </c>
    </row>
    <row r="1294" spans="1:3" ht="12.75">
      <c r="A1294" s="1" t="s">
        <v>79</v>
      </c>
      <c r="B1294" t="s">
        <v>83</v>
      </c>
      <c r="C1294" t="s">
        <v>2967</v>
      </c>
    </row>
    <row r="1295" spans="1:3" ht="12.75">
      <c r="A1295" s="1" t="s">
        <v>80</v>
      </c>
      <c r="B1295" t="s">
        <v>84</v>
      </c>
      <c r="C1295" t="s">
        <v>2967</v>
      </c>
    </row>
    <row r="1296" spans="1:3" ht="12.75">
      <c r="A1296" s="1" t="s">
        <v>81</v>
      </c>
      <c r="B1296" t="s">
        <v>85</v>
      </c>
      <c r="C1296" t="s">
        <v>2967</v>
      </c>
    </row>
    <row r="1297" spans="1:3" ht="12.75">
      <c r="A1297" s="1" t="s">
        <v>82</v>
      </c>
      <c r="B1297" t="s">
        <v>86</v>
      </c>
      <c r="C1297" t="s">
        <v>2967</v>
      </c>
    </row>
    <row r="1298" spans="1:3" ht="12.75">
      <c r="A1298" s="1" t="s">
        <v>276</v>
      </c>
      <c r="B1298" t="s">
        <v>2758</v>
      </c>
      <c r="C1298" t="s">
        <v>892</v>
      </c>
    </row>
    <row r="1299" spans="1:3" ht="12.75">
      <c r="A1299" s="1" t="s">
        <v>277</v>
      </c>
      <c r="B1299" t="s">
        <v>875</v>
      </c>
      <c r="C1299" t="s">
        <v>893</v>
      </c>
    </row>
    <row r="1300" spans="1:3" ht="12.75">
      <c r="A1300" s="1" t="s">
        <v>278</v>
      </c>
      <c r="B1300" t="s">
        <v>2551</v>
      </c>
      <c r="C1300" t="s">
        <v>2552</v>
      </c>
    </row>
    <row r="1301" spans="1:14" ht="12.75">
      <c r="A1301" s="1" t="s">
        <v>279</v>
      </c>
      <c r="B1301" t="s">
        <v>894</v>
      </c>
      <c r="C1301" t="s">
        <v>786</v>
      </c>
      <c r="N1301">
        <v>2</v>
      </c>
    </row>
    <row r="1302" spans="1:3" ht="12.75">
      <c r="A1302" s="1" t="s">
        <v>280</v>
      </c>
      <c r="B1302" t="s">
        <v>481</v>
      </c>
      <c r="C1302" t="s">
        <v>895</v>
      </c>
    </row>
    <row r="1303" spans="1:3" ht="12.75">
      <c r="A1303" s="1" t="s">
        <v>281</v>
      </c>
      <c r="B1303" t="s">
        <v>483</v>
      </c>
      <c r="C1303" t="s">
        <v>2169</v>
      </c>
    </row>
    <row r="1304" spans="1:3" ht="12.75">
      <c r="A1304" s="1" t="s">
        <v>282</v>
      </c>
      <c r="B1304" t="s">
        <v>885</v>
      </c>
      <c r="C1304" t="s">
        <v>896</v>
      </c>
    </row>
    <row r="1305" spans="1:3" ht="12.75">
      <c r="A1305" s="1" t="s">
        <v>283</v>
      </c>
      <c r="B1305" t="s">
        <v>888</v>
      </c>
      <c r="C1305" t="s">
        <v>897</v>
      </c>
    </row>
    <row r="1306" spans="1:3" ht="12.75">
      <c r="A1306" s="1" t="s">
        <v>284</v>
      </c>
      <c r="B1306" t="s">
        <v>898</v>
      </c>
      <c r="C1306" t="s">
        <v>642</v>
      </c>
    </row>
    <row r="1307" spans="1:3" ht="12.75">
      <c r="A1307" s="1" t="s">
        <v>285</v>
      </c>
      <c r="B1307" t="s">
        <v>888</v>
      </c>
      <c r="C1307" t="s">
        <v>897</v>
      </c>
    </row>
    <row r="1308" spans="1:3" ht="12.75">
      <c r="A1308" s="1" t="s">
        <v>286</v>
      </c>
      <c r="B1308" t="s">
        <v>2759</v>
      </c>
      <c r="C1308" t="s">
        <v>466</v>
      </c>
    </row>
    <row r="1309" spans="1:3" ht="12.75">
      <c r="A1309" s="1" t="s">
        <v>287</v>
      </c>
      <c r="B1309" t="s">
        <v>899</v>
      </c>
      <c r="C1309" t="s">
        <v>3141</v>
      </c>
    </row>
    <row r="1310" spans="1:3" ht="12.75">
      <c r="A1310" s="1" t="s">
        <v>288</v>
      </c>
      <c r="B1310" t="s">
        <v>2568</v>
      </c>
      <c r="C1310" t="s">
        <v>3141</v>
      </c>
    </row>
    <row r="1311" spans="1:3" ht="12.75">
      <c r="A1311" s="1" t="s">
        <v>289</v>
      </c>
      <c r="B1311" t="s">
        <v>878</v>
      </c>
      <c r="C1311" t="s">
        <v>592</v>
      </c>
    </row>
    <row r="1312" spans="1:3" ht="12.75">
      <c r="A1312" s="1" t="s">
        <v>290</v>
      </c>
      <c r="B1312" t="s">
        <v>593</v>
      </c>
      <c r="C1312" t="s">
        <v>594</v>
      </c>
    </row>
    <row r="1313" spans="1:3" ht="12.75">
      <c r="A1313" s="1" t="s">
        <v>291</v>
      </c>
      <c r="B1313" t="s">
        <v>595</v>
      </c>
      <c r="C1313" t="s">
        <v>596</v>
      </c>
    </row>
    <row r="1314" spans="1:3" ht="12.75">
      <c r="A1314" s="1" t="s">
        <v>292</v>
      </c>
      <c r="B1314" t="s">
        <v>881</v>
      </c>
      <c r="C1314" t="s">
        <v>639</v>
      </c>
    </row>
    <row r="1315" spans="1:3" ht="12.75">
      <c r="A1315" s="1" t="s">
        <v>293</v>
      </c>
      <c r="B1315" t="s">
        <v>882</v>
      </c>
      <c r="C1315" t="s">
        <v>639</v>
      </c>
    </row>
    <row r="1316" spans="1:3" ht="12.75">
      <c r="A1316" s="1" t="s">
        <v>294</v>
      </c>
      <c r="B1316" t="s">
        <v>597</v>
      </c>
      <c r="C1316" t="s">
        <v>639</v>
      </c>
    </row>
    <row r="1317" spans="1:3" ht="12.75">
      <c r="A1317" s="1" t="s">
        <v>295</v>
      </c>
      <c r="B1317" t="s">
        <v>2760</v>
      </c>
      <c r="C1317" t="s">
        <v>892</v>
      </c>
    </row>
    <row r="1318" spans="1:3" ht="12.75">
      <c r="A1318" s="1" t="s">
        <v>1767</v>
      </c>
      <c r="B1318" t="s">
        <v>2934</v>
      </c>
      <c r="C1318" t="s">
        <v>892</v>
      </c>
    </row>
    <row r="1319" spans="1:3" ht="12.75">
      <c r="A1319" s="1" t="s">
        <v>296</v>
      </c>
      <c r="B1319" t="s">
        <v>2761</v>
      </c>
      <c r="C1319" t="s">
        <v>598</v>
      </c>
    </row>
    <row r="1320" spans="1:3" ht="12.75">
      <c r="A1320" s="1" t="s">
        <v>297</v>
      </c>
      <c r="B1320" t="s">
        <v>890</v>
      </c>
      <c r="C1320" t="s">
        <v>2142</v>
      </c>
    </row>
    <row r="1321" spans="1:3" ht="12.75">
      <c r="A1321" s="1" t="s">
        <v>298</v>
      </c>
      <c r="B1321" t="s">
        <v>876</v>
      </c>
      <c r="C1321" t="s">
        <v>896</v>
      </c>
    </row>
    <row r="1322" spans="1:3" ht="12.75">
      <c r="A1322" s="1" t="s">
        <v>299</v>
      </c>
      <c r="B1322" t="s">
        <v>883</v>
      </c>
      <c r="C1322" t="s">
        <v>599</v>
      </c>
    </row>
    <row r="1323" spans="1:3" ht="12.75">
      <c r="A1323" s="1" t="s">
        <v>300</v>
      </c>
      <c r="B1323" t="s">
        <v>600</v>
      </c>
      <c r="C1323" t="s">
        <v>601</v>
      </c>
    </row>
    <row r="1324" spans="1:3" ht="12.75">
      <c r="A1324" s="1" t="s">
        <v>301</v>
      </c>
      <c r="B1324" t="s">
        <v>602</v>
      </c>
      <c r="C1324" t="s">
        <v>601</v>
      </c>
    </row>
    <row r="1325" spans="1:3" ht="12.75">
      <c r="A1325" s="1" t="s">
        <v>302</v>
      </c>
      <c r="B1325" t="s">
        <v>887</v>
      </c>
      <c r="C1325" t="s">
        <v>866</v>
      </c>
    </row>
    <row r="1326" spans="1:3" ht="12.75">
      <c r="A1326" s="1" t="s">
        <v>945</v>
      </c>
      <c r="B1326" t="s">
        <v>946</v>
      </c>
      <c r="C1326" t="s">
        <v>2272</v>
      </c>
    </row>
    <row r="1327" spans="1:3" ht="12.75">
      <c r="A1327" s="1" t="s">
        <v>443</v>
      </c>
      <c r="B1327" t="s">
        <v>1734</v>
      </c>
      <c r="C1327" t="s">
        <v>2077</v>
      </c>
    </row>
    <row r="1328" spans="1:3" ht="12.75">
      <c r="A1328" s="1" t="s">
        <v>2911</v>
      </c>
      <c r="B1328" t="s">
        <v>2910</v>
      </c>
      <c r="C1328" t="s">
        <v>2913</v>
      </c>
    </row>
    <row r="1329" spans="1:3" ht="12.75">
      <c r="A1329" s="1" t="s">
        <v>2909</v>
      </c>
      <c r="B1329" t="s">
        <v>2912</v>
      </c>
      <c r="C1329" t="s">
        <v>135</v>
      </c>
    </row>
    <row r="1330" spans="1:3" ht="12.75">
      <c r="A1330" s="1" t="s">
        <v>2565</v>
      </c>
      <c r="B1330" t="s">
        <v>2566</v>
      </c>
      <c r="C1330" t="s">
        <v>2567</v>
      </c>
    </row>
    <row r="1331" spans="1:3" ht="12.75">
      <c r="A1331" s="1" t="s">
        <v>2914</v>
      </c>
      <c r="B1331" t="s">
        <v>2915</v>
      </c>
      <c r="C1331" t="s">
        <v>1384</v>
      </c>
    </row>
    <row r="1332" spans="1:3" ht="12.75">
      <c r="A1332" s="1" t="s">
        <v>2930</v>
      </c>
      <c r="B1332" t="s">
        <v>2931</v>
      </c>
      <c r="C1332" t="s">
        <v>639</v>
      </c>
    </row>
    <row r="1333" spans="1:3" ht="12.75">
      <c r="A1333" s="1" t="s">
        <v>303</v>
      </c>
      <c r="B1333" t="s">
        <v>603</v>
      </c>
      <c r="C1333" t="s">
        <v>2927</v>
      </c>
    </row>
    <row r="1334" spans="1:3" ht="12.75">
      <c r="A1334" s="1" t="s">
        <v>2769</v>
      </c>
      <c r="B1334" t="s">
        <v>3149</v>
      </c>
      <c r="C1334" t="s">
        <v>1384</v>
      </c>
    </row>
    <row r="1335" spans="1:3" ht="12.75">
      <c r="A1335" s="1" t="s">
        <v>304</v>
      </c>
      <c r="B1335" t="s">
        <v>602</v>
      </c>
      <c r="C1335" t="s">
        <v>2927</v>
      </c>
    </row>
    <row r="1336" spans="1:3" ht="12.75">
      <c r="A1336" s="1" t="s">
        <v>305</v>
      </c>
      <c r="B1336" t="s">
        <v>604</v>
      </c>
      <c r="C1336" t="s">
        <v>2927</v>
      </c>
    </row>
    <row r="1337" spans="1:3" ht="12.75">
      <c r="A1337" s="1" t="s">
        <v>306</v>
      </c>
      <c r="B1337" t="s">
        <v>2763</v>
      </c>
      <c r="C1337" t="s">
        <v>144</v>
      </c>
    </row>
    <row r="1338" spans="1:3" ht="12.75">
      <c r="A1338" s="1" t="s">
        <v>307</v>
      </c>
      <c r="B1338" t="s">
        <v>1733</v>
      </c>
      <c r="C1338" t="s">
        <v>714</v>
      </c>
    </row>
    <row r="1339" spans="1:3" ht="12.75">
      <c r="A1339" s="1" t="s">
        <v>3137</v>
      </c>
      <c r="B1339" t="s">
        <v>3138</v>
      </c>
      <c r="C1339" t="s">
        <v>1933</v>
      </c>
    </row>
    <row r="1340" spans="1:3" ht="12.75">
      <c r="A1340" s="1" t="s">
        <v>3114</v>
      </c>
      <c r="B1340" t="s">
        <v>3115</v>
      </c>
      <c r="C1340" t="s">
        <v>723</v>
      </c>
    </row>
    <row r="1341" spans="1:3" ht="12.75">
      <c r="A1341" s="1" t="s">
        <v>3116</v>
      </c>
      <c r="B1341" t="s">
        <v>1881</v>
      </c>
      <c r="C1341" t="s">
        <v>2122</v>
      </c>
    </row>
    <row r="1342" spans="1:3" ht="12.75">
      <c r="A1342" s="1" t="s">
        <v>308</v>
      </c>
      <c r="B1342" t="s">
        <v>605</v>
      </c>
      <c r="C1342" t="s">
        <v>2186</v>
      </c>
    </row>
    <row r="1343" spans="1:3" ht="12.75">
      <c r="A1343" s="1" t="s">
        <v>309</v>
      </c>
      <c r="B1343" t="s">
        <v>2762</v>
      </c>
      <c r="C1343" t="s">
        <v>2153</v>
      </c>
    </row>
    <row r="1344" spans="1:3" ht="12.75">
      <c r="A1344" s="1" t="s">
        <v>1851</v>
      </c>
      <c r="B1344" t="s">
        <v>1852</v>
      </c>
      <c r="C1344" t="s">
        <v>1370</v>
      </c>
    </row>
    <row r="1345" spans="1:3" ht="12.75">
      <c r="A1345" s="1" t="s">
        <v>310</v>
      </c>
      <c r="B1345" t="s">
        <v>2187</v>
      </c>
      <c r="C1345" t="s">
        <v>2188</v>
      </c>
    </row>
    <row r="1346" spans="1:3" ht="12.75">
      <c r="A1346" s="1" t="s">
        <v>311</v>
      </c>
      <c r="B1346" t="s">
        <v>1780</v>
      </c>
      <c r="C1346" t="s">
        <v>2122</v>
      </c>
    </row>
    <row r="1347" spans="1:3" ht="12.75">
      <c r="A1347" s="1" t="s">
        <v>340</v>
      </c>
      <c r="B1347" t="s">
        <v>1645</v>
      </c>
      <c r="C1347" t="s">
        <v>1644</v>
      </c>
    </row>
    <row r="1348" spans="1:3" ht="12.75">
      <c r="A1348" s="1" t="s">
        <v>312</v>
      </c>
      <c r="B1348" t="s">
        <v>1731</v>
      </c>
      <c r="C1348" t="s">
        <v>3141</v>
      </c>
    </row>
    <row r="1349" spans="1:3" ht="12.75">
      <c r="A1349" s="1" t="s">
        <v>438</v>
      </c>
      <c r="B1349" t="s">
        <v>439</v>
      </c>
      <c r="C1349" t="s">
        <v>2138</v>
      </c>
    </row>
    <row r="1350" spans="1:3" ht="12.75">
      <c r="A1350" s="1" t="s">
        <v>440</v>
      </c>
      <c r="B1350" t="s">
        <v>441</v>
      </c>
      <c r="C1350" t="s">
        <v>2138</v>
      </c>
    </row>
    <row r="1351" spans="1:3" ht="12.75">
      <c r="A1351" s="1" t="s">
        <v>620</v>
      </c>
      <c r="B1351" t="s">
        <v>621</v>
      </c>
      <c r="C1351" t="s">
        <v>1320</v>
      </c>
    </row>
    <row r="1352" spans="1:3" ht="12.75">
      <c r="A1352" s="1" t="s">
        <v>617</v>
      </c>
      <c r="B1352" t="s">
        <v>618</v>
      </c>
      <c r="C1352" t="s">
        <v>619</v>
      </c>
    </row>
    <row r="1353" spans="1:3" ht="12.75">
      <c r="A1353" s="1" t="s">
        <v>3142</v>
      </c>
      <c r="B1353" t="s">
        <v>3143</v>
      </c>
      <c r="C1353" t="s">
        <v>3141</v>
      </c>
    </row>
    <row r="1354" spans="1:3" ht="12.75">
      <c r="A1354" s="1" t="s">
        <v>3144</v>
      </c>
      <c r="B1354" t="s">
        <v>3145</v>
      </c>
      <c r="C1354" t="s">
        <v>3141</v>
      </c>
    </row>
    <row r="1355" spans="1:3" ht="12.75">
      <c r="A1355" s="1" t="s">
        <v>3139</v>
      </c>
      <c r="B1355" t="s">
        <v>3140</v>
      </c>
      <c r="C1355" t="s">
        <v>3141</v>
      </c>
    </row>
    <row r="1356" spans="1:3" ht="12.75">
      <c r="A1356" s="1" t="s">
        <v>102</v>
      </c>
      <c r="B1356" t="s">
        <v>103</v>
      </c>
      <c r="C1356" t="s">
        <v>1933</v>
      </c>
    </row>
    <row r="1357" spans="1:3" ht="12.75">
      <c r="A1357" s="1" t="s">
        <v>3173</v>
      </c>
      <c r="B1357" s="39" t="s">
        <v>1732</v>
      </c>
      <c r="C1357" t="s">
        <v>2077</v>
      </c>
    </row>
    <row r="1358" spans="1:3" ht="12.75">
      <c r="A1358" s="1" t="s">
        <v>3146</v>
      </c>
      <c r="B1358" t="s">
        <v>2929</v>
      </c>
      <c r="C1358" t="s">
        <v>723</v>
      </c>
    </row>
    <row r="1359" spans="1:3" ht="12.75">
      <c r="A1359" s="1" t="s">
        <v>3113</v>
      </c>
      <c r="B1359" t="s">
        <v>1858</v>
      </c>
      <c r="C1359" t="s">
        <v>723</v>
      </c>
    </row>
    <row r="1360" spans="1:3" ht="12.75">
      <c r="A1360" s="1" t="s">
        <v>631</v>
      </c>
      <c r="B1360" t="s">
        <v>632</v>
      </c>
      <c r="C1360" t="s">
        <v>3141</v>
      </c>
    </row>
    <row r="1361" spans="1:3" ht="12.75">
      <c r="A1361" s="1" t="s">
        <v>1918</v>
      </c>
      <c r="B1361" t="s">
        <v>633</v>
      </c>
      <c r="C1361" t="s">
        <v>3141</v>
      </c>
    </row>
    <row r="1362" spans="1:3" ht="12.75">
      <c r="A1362" s="1" t="s">
        <v>313</v>
      </c>
      <c r="B1362" t="s">
        <v>2189</v>
      </c>
      <c r="C1362" t="s">
        <v>1725</v>
      </c>
    </row>
    <row r="1363" spans="1:3" ht="12.75">
      <c r="A1363" s="1" t="s">
        <v>314</v>
      </c>
      <c r="B1363" t="s">
        <v>2190</v>
      </c>
      <c r="C1363" t="s">
        <v>2191</v>
      </c>
    </row>
    <row r="1364" spans="1:3" ht="12.75">
      <c r="A1364" s="1" t="s">
        <v>315</v>
      </c>
      <c r="B1364" t="s">
        <v>2192</v>
      </c>
      <c r="C1364" t="s">
        <v>642</v>
      </c>
    </row>
    <row r="1365" spans="1:3" ht="12.75">
      <c r="A1365" s="1" t="s">
        <v>316</v>
      </c>
      <c r="B1365" t="s">
        <v>2193</v>
      </c>
      <c r="C1365" t="s">
        <v>780</v>
      </c>
    </row>
    <row r="1366" spans="1:3" ht="12.75">
      <c r="A1366" s="1" t="s">
        <v>341</v>
      </c>
      <c r="B1366" t="s">
        <v>1643</v>
      </c>
      <c r="C1366" t="s">
        <v>1644</v>
      </c>
    </row>
    <row r="1367" spans="1:3" ht="12.75" customHeight="1">
      <c r="A1367" s="1" t="s">
        <v>74</v>
      </c>
      <c r="B1367" t="s">
        <v>75</v>
      </c>
      <c r="C1367" t="s">
        <v>76</v>
      </c>
    </row>
    <row r="1368" spans="1:3" ht="12.75" customHeight="1">
      <c r="A1368" s="1" t="s">
        <v>317</v>
      </c>
      <c r="B1368" t="s">
        <v>2194</v>
      </c>
      <c r="C1368" t="s">
        <v>2195</v>
      </c>
    </row>
    <row r="1369" spans="1:7" ht="12.75">
      <c r="A1369" s="1" t="s">
        <v>665</v>
      </c>
      <c r="B1369" t="s">
        <v>666</v>
      </c>
      <c r="C1369" t="s">
        <v>3094</v>
      </c>
      <c r="G1369" s="36"/>
    </row>
    <row r="1370" spans="1:3" ht="12.75">
      <c r="A1370" s="1" t="s">
        <v>3198</v>
      </c>
      <c r="B1370" t="s">
        <v>3199</v>
      </c>
      <c r="C1370" t="s">
        <v>1081</v>
      </c>
    </row>
    <row r="1371" spans="1:3" ht="12.75">
      <c r="A1371" s="1" t="s">
        <v>3200</v>
      </c>
      <c r="B1371" t="s">
        <v>3201</v>
      </c>
      <c r="C1371" t="s">
        <v>89</v>
      </c>
    </row>
    <row r="1372" spans="1:3" ht="12.75">
      <c r="A1372" s="1" t="s">
        <v>2380</v>
      </c>
      <c r="B1372" t="s">
        <v>1232</v>
      </c>
      <c r="C1372" t="s">
        <v>2153</v>
      </c>
    </row>
    <row r="1373" spans="1:3" ht="12.75">
      <c r="A1373" s="1" t="s">
        <v>2381</v>
      </c>
      <c r="B1373" t="s">
        <v>1233</v>
      </c>
      <c r="C1373" t="s">
        <v>592</v>
      </c>
    </row>
    <row r="1374" spans="1:3" ht="12.75">
      <c r="A1374" s="1" t="s">
        <v>3171</v>
      </c>
      <c r="B1374" t="s">
        <v>3172</v>
      </c>
      <c r="C1374" t="s">
        <v>105</v>
      </c>
    </row>
    <row r="1375" spans="1:3" ht="12.75">
      <c r="A1375" s="1" t="s">
        <v>318</v>
      </c>
      <c r="B1375" t="s">
        <v>2196</v>
      </c>
      <c r="C1375" t="s">
        <v>780</v>
      </c>
    </row>
    <row r="1376" spans="1:3" ht="12.75">
      <c r="A1376" s="1" t="s">
        <v>319</v>
      </c>
      <c r="B1376" t="s">
        <v>2197</v>
      </c>
      <c r="C1376" t="s">
        <v>2198</v>
      </c>
    </row>
    <row r="1377" spans="1:3" ht="12.75">
      <c r="A1377" s="1" t="s">
        <v>2753</v>
      </c>
      <c r="B1377" t="s">
        <v>2754</v>
      </c>
      <c r="C1377" t="s">
        <v>884</v>
      </c>
    </row>
    <row r="1378" spans="1:3" ht="12.75">
      <c r="A1378" s="1" t="s">
        <v>3154</v>
      </c>
      <c r="B1378" t="s">
        <v>3155</v>
      </c>
      <c r="C1378" t="s">
        <v>594</v>
      </c>
    </row>
    <row r="1379" spans="1:3" ht="12.75">
      <c r="A1379" s="1" t="s">
        <v>320</v>
      </c>
      <c r="B1379" t="s">
        <v>1735</v>
      </c>
      <c r="C1379" t="s">
        <v>2199</v>
      </c>
    </row>
    <row r="1380" spans="1:3" ht="12.75">
      <c r="A1380" s="1" t="s">
        <v>321</v>
      </c>
      <c r="B1380" t="s">
        <v>2200</v>
      </c>
      <c r="C1380" t="s">
        <v>3088</v>
      </c>
    </row>
    <row r="1381" spans="1:3" ht="12.75">
      <c r="A1381" s="1" t="s">
        <v>322</v>
      </c>
      <c r="B1381" t="s">
        <v>1736</v>
      </c>
      <c r="C1381" t="s">
        <v>2932</v>
      </c>
    </row>
    <row r="1382" spans="1:3" ht="12.75">
      <c r="A1382" s="1" t="s">
        <v>323</v>
      </c>
      <c r="B1382" t="s">
        <v>2200</v>
      </c>
      <c r="C1382" t="s">
        <v>3088</v>
      </c>
    </row>
    <row r="1383" spans="1:3" ht="12.75">
      <c r="A1383" s="1" t="s">
        <v>324</v>
      </c>
      <c r="B1383" t="s">
        <v>1737</v>
      </c>
      <c r="C1383" t="s">
        <v>2201</v>
      </c>
    </row>
    <row r="1384" spans="1:3" ht="12.75">
      <c r="A1384" s="1" t="s">
        <v>250</v>
      </c>
      <c r="B1384" t="s">
        <v>1738</v>
      </c>
      <c r="C1384" t="s">
        <v>2202</v>
      </c>
    </row>
    <row r="1385" spans="1:3" ht="12.75">
      <c r="A1385" s="1" t="s">
        <v>224</v>
      </c>
      <c r="B1385" t="s">
        <v>2203</v>
      </c>
      <c r="C1385" t="s">
        <v>2204</v>
      </c>
    </row>
    <row r="1386" spans="1:3" ht="12.75">
      <c r="A1386" s="1">
        <v>7102735</v>
      </c>
      <c r="B1386" t="s">
        <v>2205</v>
      </c>
      <c r="C1386" t="s">
        <v>2153</v>
      </c>
    </row>
    <row r="1387" spans="1:3" ht="12.75">
      <c r="A1387" s="1">
        <v>7103921</v>
      </c>
      <c r="B1387" t="s">
        <v>2206</v>
      </c>
      <c r="C1387" t="s">
        <v>866</v>
      </c>
    </row>
    <row r="1388" spans="1:3" ht="12.75">
      <c r="A1388" s="1">
        <v>942025</v>
      </c>
      <c r="B1388" t="s">
        <v>2752</v>
      </c>
      <c r="C1388" t="s">
        <v>2153</v>
      </c>
    </row>
    <row r="1389" spans="1:3" ht="12.75">
      <c r="A1389" s="1" t="s">
        <v>2207</v>
      </c>
      <c r="B1389" t="s">
        <v>1754</v>
      </c>
      <c r="C1389" t="s">
        <v>2208</v>
      </c>
    </row>
    <row r="1390" spans="1:3" ht="12.75">
      <c r="A1390" s="1" t="s">
        <v>2209</v>
      </c>
      <c r="B1390" t="s">
        <v>1753</v>
      </c>
      <c r="C1390" t="s">
        <v>2210</v>
      </c>
    </row>
    <row r="1391" spans="1:3" ht="12.75">
      <c r="A1391" s="1" t="s">
        <v>2211</v>
      </c>
      <c r="B1391" t="s">
        <v>1752</v>
      </c>
      <c r="C1391" t="s">
        <v>2212</v>
      </c>
    </row>
    <row r="1392" spans="1:3" ht="12.75">
      <c r="A1392" s="1" t="s">
        <v>2213</v>
      </c>
      <c r="B1392" t="s">
        <v>1751</v>
      </c>
      <c r="C1392" t="s">
        <v>2214</v>
      </c>
    </row>
    <row r="1393" spans="1:3" ht="12.75">
      <c r="A1393" s="1" t="s">
        <v>2215</v>
      </c>
      <c r="B1393" t="s">
        <v>1739</v>
      </c>
      <c r="C1393" t="s">
        <v>2216</v>
      </c>
    </row>
    <row r="1394" spans="1:3" ht="12.75">
      <c r="A1394" s="1" t="s">
        <v>2217</v>
      </c>
      <c r="B1394" t="s">
        <v>1740</v>
      </c>
      <c r="C1394" t="s">
        <v>2216</v>
      </c>
    </row>
    <row r="1395" spans="1:3" ht="12.75">
      <c r="A1395" s="1" t="s">
        <v>2218</v>
      </c>
      <c r="B1395" t="s">
        <v>1741</v>
      </c>
      <c r="C1395" t="s">
        <v>2219</v>
      </c>
    </row>
    <row r="1396" spans="1:3" ht="12.75">
      <c r="A1396" s="1" t="s">
        <v>2220</v>
      </c>
      <c r="B1396" t="s">
        <v>1742</v>
      </c>
      <c r="C1396" t="s">
        <v>2221</v>
      </c>
    </row>
    <row r="1397" spans="1:3" ht="12.75">
      <c r="A1397" s="1" t="s">
        <v>2222</v>
      </c>
      <c r="B1397" t="s">
        <v>1743</v>
      </c>
      <c r="C1397" t="s">
        <v>2221</v>
      </c>
    </row>
    <row r="1398" spans="1:3" ht="12.75">
      <c r="A1398" s="1" t="s">
        <v>2223</v>
      </c>
      <c r="B1398" t="s">
        <v>1744</v>
      </c>
      <c r="C1398" t="s">
        <v>2224</v>
      </c>
    </row>
    <row r="1399" spans="1:3" ht="12.75">
      <c r="A1399" s="1" t="s">
        <v>2225</v>
      </c>
      <c r="B1399" t="s">
        <v>1745</v>
      </c>
      <c r="C1399" t="s">
        <v>2226</v>
      </c>
    </row>
    <row r="1400" spans="1:3" ht="12.75">
      <c r="A1400" s="1" t="s">
        <v>2227</v>
      </c>
      <c r="B1400" t="s">
        <v>1746</v>
      </c>
      <c r="C1400" t="s">
        <v>2226</v>
      </c>
    </row>
    <row r="1401" spans="1:3" ht="12.75">
      <c r="A1401" s="1" t="s">
        <v>2228</v>
      </c>
      <c r="B1401" t="s">
        <v>1747</v>
      </c>
      <c r="C1401" t="s">
        <v>2226</v>
      </c>
    </row>
    <row r="1402" spans="1:3" ht="12.75">
      <c r="A1402" s="1" t="s">
        <v>2229</v>
      </c>
      <c r="B1402" t="s">
        <v>1748</v>
      </c>
      <c r="C1402" t="s">
        <v>2226</v>
      </c>
    </row>
    <row r="1403" spans="1:3" ht="12.75">
      <c r="A1403" s="1" t="s">
        <v>2230</v>
      </c>
      <c r="B1403" t="s">
        <v>1749</v>
      </c>
      <c r="C1403" t="s">
        <v>2226</v>
      </c>
    </row>
    <row r="1404" spans="1:3" ht="12.75">
      <c r="A1404" s="1" t="s">
        <v>1360</v>
      </c>
      <c r="B1404" t="s">
        <v>1750</v>
      </c>
      <c r="C1404" t="s">
        <v>2226</v>
      </c>
    </row>
    <row r="1405" spans="1:3" ht="12.75">
      <c r="A1405" s="1" t="s">
        <v>1361</v>
      </c>
      <c r="B1405" t="s">
        <v>1362</v>
      </c>
      <c r="C1405" t="s">
        <v>1363</v>
      </c>
    </row>
    <row r="1406" spans="1:3" ht="12.75">
      <c r="A1406" s="1" t="s">
        <v>1364</v>
      </c>
      <c r="B1406" t="s">
        <v>1362</v>
      </c>
      <c r="C1406" t="s">
        <v>1363</v>
      </c>
    </row>
    <row r="1407" spans="1:3" ht="12.75">
      <c r="A1407" s="1" t="s">
        <v>1365</v>
      </c>
      <c r="B1407" t="s">
        <v>1366</v>
      </c>
      <c r="C1407" t="s">
        <v>1367</v>
      </c>
    </row>
    <row r="1408" spans="1:3" ht="12.75">
      <c r="A1408" s="1" t="s">
        <v>1368</v>
      </c>
      <c r="B1408" t="s">
        <v>1366</v>
      </c>
      <c r="C1408" t="s">
        <v>1367</v>
      </c>
    </row>
    <row r="1410" spans="1:3" ht="12.75">
      <c r="A1410" s="1" t="s">
        <v>225</v>
      </c>
      <c r="B1410" t="s">
        <v>915</v>
      </c>
      <c r="C1410" t="s">
        <v>1370</v>
      </c>
    </row>
    <row r="1411" spans="1:3" ht="12.75">
      <c r="A1411" s="1" t="s">
        <v>226</v>
      </c>
      <c r="B1411" t="s">
        <v>1369</v>
      </c>
      <c r="C1411" t="s">
        <v>2085</v>
      </c>
    </row>
    <row r="1412" spans="1:3" ht="12.75">
      <c r="A1412" s="1" t="s">
        <v>227</v>
      </c>
      <c r="B1412" t="s">
        <v>2148</v>
      </c>
      <c r="C1412" t="s">
        <v>1081</v>
      </c>
    </row>
    <row r="1413" spans="1:3" ht="12.75">
      <c r="A1413" s="1" t="s">
        <v>228</v>
      </c>
      <c r="B1413" t="s">
        <v>913</v>
      </c>
      <c r="C1413" t="s">
        <v>723</v>
      </c>
    </row>
    <row r="1414" spans="1:3" ht="12.75">
      <c r="A1414" s="1" t="s">
        <v>229</v>
      </c>
      <c r="B1414" t="s">
        <v>914</v>
      </c>
      <c r="C1414" t="s">
        <v>1081</v>
      </c>
    </row>
    <row r="1416" spans="1:3" ht="12.75">
      <c r="A1416" s="1" t="s">
        <v>230</v>
      </c>
      <c r="B1416" t="s">
        <v>1371</v>
      </c>
      <c r="C1416" t="s">
        <v>723</v>
      </c>
    </row>
    <row r="1417" spans="1:3" ht="12.75">
      <c r="A1417" s="1" t="s">
        <v>231</v>
      </c>
      <c r="B1417" t="s">
        <v>1372</v>
      </c>
      <c r="C1417" t="s">
        <v>1373</v>
      </c>
    </row>
    <row r="1418" spans="1:3" ht="12.75">
      <c r="A1418" s="1" t="s">
        <v>232</v>
      </c>
      <c r="B1418" t="s">
        <v>1374</v>
      </c>
      <c r="C1418" t="s">
        <v>1373</v>
      </c>
    </row>
    <row r="1419" spans="1:3" ht="12.75">
      <c r="A1419" s="1" t="s">
        <v>233</v>
      </c>
      <c r="B1419" t="s">
        <v>1375</v>
      </c>
      <c r="C1419" t="s">
        <v>1183</v>
      </c>
    </row>
    <row r="1420" spans="1:3" ht="12.75">
      <c r="A1420" s="1" t="s">
        <v>234</v>
      </c>
      <c r="B1420" t="s">
        <v>1376</v>
      </c>
      <c r="C1420" t="s">
        <v>2085</v>
      </c>
    </row>
    <row r="1421" spans="1:3" ht="12.75">
      <c r="A1421" s="1" t="s">
        <v>235</v>
      </c>
      <c r="B1421" t="s">
        <v>1377</v>
      </c>
      <c r="C1421" t="s">
        <v>866</v>
      </c>
    </row>
    <row r="1422" spans="1:3" ht="12.75">
      <c r="A1422" s="1" t="s">
        <v>236</v>
      </c>
      <c r="B1422" t="s">
        <v>1377</v>
      </c>
      <c r="C1422" t="s">
        <v>723</v>
      </c>
    </row>
    <row r="1423" spans="1:3" ht="12.75">
      <c r="A1423" s="1" t="s">
        <v>237</v>
      </c>
      <c r="B1423" t="s">
        <v>1375</v>
      </c>
      <c r="C1423" t="s">
        <v>1183</v>
      </c>
    </row>
    <row r="1424" spans="1:3" ht="12.75">
      <c r="A1424" s="1" t="s">
        <v>238</v>
      </c>
      <c r="B1424" t="s">
        <v>1378</v>
      </c>
      <c r="C1424" t="s">
        <v>1379</v>
      </c>
    </row>
    <row r="1425" spans="1:3" ht="12.75">
      <c r="A1425" s="1" t="s">
        <v>239</v>
      </c>
      <c r="B1425" t="s">
        <v>1380</v>
      </c>
      <c r="C1425" t="s">
        <v>1381</v>
      </c>
    </row>
    <row r="1426" spans="1:3" ht="12.75">
      <c r="A1426" s="1" t="s">
        <v>240</v>
      </c>
      <c r="B1426" t="s">
        <v>1372</v>
      </c>
      <c r="C1426" t="s">
        <v>1382</v>
      </c>
    </row>
    <row r="1427" spans="1:3" ht="12.75">
      <c r="A1427" s="1" t="s">
        <v>241</v>
      </c>
      <c r="B1427" t="s">
        <v>1383</v>
      </c>
      <c r="C1427" t="s">
        <v>1384</v>
      </c>
    </row>
    <row r="1428" spans="1:3" ht="12.75">
      <c r="A1428" s="1" t="s">
        <v>242</v>
      </c>
      <c r="B1428" t="s">
        <v>1372</v>
      </c>
      <c r="C1428" t="s">
        <v>3210</v>
      </c>
    </row>
    <row r="1429" spans="1:3" ht="12.75">
      <c r="A1429" s="1" t="s">
        <v>243</v>
      </c>
      <c r="B1429" t="s">
        <v>1372</v>
      </c>
      <c r="C1429" t="s">
        <v>1385</v>
      </c>
    </row>
    <row r="1430" spans="1:3" ht="12.75">
      <c r="A1430" s="1" t="s">
        <v>244</v>
      </c>
      <c r="B1430" t="s">
        <v>1375</v>
      </c>
      <c r="C1430" t="s">
        <v>1385</v>
      </c>
    </row>
    <row r="1431" spans="1:3" ht="12.75">
      <c r="A1431" s="1" t="s">
        <v>245</v>
      </c>
      <c r="B1431" t="s">
        <v>1386</v>
      </c>
      <c r="C1431" t="s">
        <v>1387</v>
      </c>
    </row>
    <row r="1432" spans="1:3" ht="12.75">
      <c r="A1432" s="1" t="s">
        <v>246</v>
      </c>
      <c r="B1432" t="s">
        <v>1388</v>
      </c>
      <c r="C1432" t="s">
        <v>1389</v>
      </c>
    </row>
    <row r="1433" spans="1:3" ht="12.75">
      <c r="A1433" s="1" t="s">
        <v>1965</v>
      </c>
      <c r="B1433" t="s">
        <v>1378</v>
      </c>
      <c r="C1433" t="s">
        <v>1390</v>
      </c>
    </row>
    <row r="1434" spans="1:3" ht="12.75">
      <c r="A1434" s="1">
        <v>941172</v>
      </c>
      <c r="B1434" t="s">
        <v>1845</v>
      </c>
      <c r="C1434" t="s">
        <v>1727</v>
      </c>
    </row>
    <row r="1435" spans="1:3" ht="12.75">
      <c r="A1435" s="1">
        <v>945539</v>
      </c>
      <c r="B1435" t="s">
        <v>1391</v>
      </c>
      <c r="C1435" t="s">
        <v>1728</v>
      </c>
    </row>
    <row r="1437" spans="1:3" ht="12.75">
      <c r="A1437" s="1" t="s">
        <v>1966</v>
      </c>
      <c r="B1437" t="s">
        <v>1392</v>
      </c>
      <c r="C1437" t="s">
        <v>2466</v>
      </c>
    </row>
    <row r="1438" spans="1:3" ht="12.75">
      <c r="A1438" s="1" t="s">
        <v>1967</v>
      </c>
      <c r="B1438" t="s">
        <v>1393</v>
      </c>
      <c r="C1438" t="s">
        <v>3053</v>
      </c>
    </row>
    <row r="1439" spans="1:3" ht="12.75">
      <c r="A1439" s="1" t="s">
        <v>1968</v>
      </c>
      <c r="B1439" t="s">
        <v>761</v>
      </c>
      <c r="C1439" t="s">
        <v>1958</v>
      </c>
    </row>
    <row r="1440" spans="1:3" ht="12.75">
      <c r="A1440" s="1" t="s">
        <v>1969</v>
      </c>
      <c r="B1440" t="s">
        <v>1394</v>
      </c>
      <c r="C1440" t="s">
        <v>1395</v>
      </c>
    </row>
    <row r="1441" spans="1:3" ht="12.75">
      <c r="A1441" s="1" t="s">
        <v>1970</v>
      </c>
      <c r="B1441" t="s">
        <v>1396</v>
      </c>
      <c r="C1441" t="s">
        <v>1397</v>
      </c>
    </row>
    <row r="1442" spans="1:3" ht="12.75">
      <c r="A1442" s="1" t="s">
        <v>1971</v>
      </c>
      <c r="B1442" t="s">
        <v>1398</v>
      </c>
      <c r="C1442" t="s">
        <v>1399</v>
      </c>
    </row>
    <row r="1443" spans="1:3" ht="12.75">
      <c r="A1443" s="1" t="s">
        <v>1972</v>
      </c>
      <c r="B1443" t="s">
        <v>2652</v>
      </c>
      <c r="C1443" t="s">
        <v>2653</v>
      </c>
    </row>
    <row r="1445" spans="1:3" ht="12.75">
      <c r="A1445" s="1" t="s">
        <v>1973</v>
      </c>
      <c r="B1445" t="s">
        <v>2654</v>
      </c>
      <c r="C1445" t="s">
        <v>2655</v>
      </c>
    </row>
    <row r="1446" spans="1:3" ht="12.75">
      <c r="A1446" s="1" t="s">
        <v>97</v>
      </c>
      <c r="B1446" t="s">
        <v>98</v>
      </c>
      <c r="C1446" t="s">
        <v>99</v>
      </c>
    </row>
    <row r="1447" spans="1:3" ht="12.75">
      <c r="A1447" s="1" t="s">
        <v>1974</v>
      </c>
      <c r="B1447" t="s">
        <v>88</v>
      </c>
      <c r="C1447" t="s">
        <v>2656</v>
      </c>
    </row>
    <row r="1448" spans="1:3" ht="12.75">
      <c r="A1448" s="1" t="s">
        <v>3152</v>
      </c>
      <c r="B1448" t="s">
        <v>3153</v>
      </c>
      <c r="C1448" t="s">
        <v>2499</v>
      </c>
    </row>
    <row r="1449" spans="1:3" ht="12.75">
      <c r="A1449" s="1" t="s">
        <v>1975</v>
      </c>
      <c r="B1449" t="s">
        <v>2657</v>
      </c>
      <c r="C1449" t="s">
        <v>2658</v>
      </c>
    </row>
    <row r="1450" spans="1:3" ht="12.75">
      <c r="A1450" s="1" t="s">
        <v>2748</v>
      </c>
      <c r="B1450" t="s">
        <v>2749</v>
      </c>
      <c r="C1450" t="s">
        <v>2154</v>
      </c>
    </row>
    <row r="1451" spans="1:3" ht="12.75">
      <c r="A1451" s="1" t="s">
        <v>2746</v>
      </c>
      <c r="B1451" t="s">
        <v>2747</v>
      </c>
      <c r="C1451" t="s">
        <v>2090</v>
      </c>
    </row>
    <row r="1452" spans="1:3" ht="12.75">
      <c r="A1452" s="1" t="s">
        <v>2767</v>
      </c>
      <c r="B1452" t="s">
        <v>2768</v>
      </c>
      <c r="C1452" t="s">
        <v>3053</v>
      </c>
    </row>
    <row r="1453" spans="1:3" ht="12.75">
      <c r="A1453" s="1" t="s">
        <v>1853</v>
      </c>
      <c r="B1453" t="s">
        <v>1854</v>
      </c>
      <c r="C1453" t="s">
        <v>3053</v>
      </c>
    </row>
    <row r="1454" spans="1:3" ht="12.75">
      <c r="A1454" s="1" t="s">
        <v>1976</v>
      </c>
      <c r="B1454" t="s">
        <v>2659</v>
      </c>
      <c r="C1454" t="s">
        <v>2660</v>
      </c>
    </row>
    <row r="1455" spans="1:3" ht="12.75">
      <c r="A1455" s="1" t="s">
        <v>1977</v>
      </c>
      <c r="B1455" t="s">
        <v>2661</v>
      </c>
      <c r="C1455" t="s">
        <v>94</v>
      </c>
    </row>
    <row r="1456" spans="1:3" ht="12.75">
      <c r="A1456" s="1" t="s">
        <v>1978</v>
      </c>
      <c r="B1456" t="s">
        <v>2662</v>
      </c>
      <c r="C1456" t="s">
        <v>96</v>
      </c>
    </row>
    <row r="1457" spans="1:3" ht="12.75">
      <c r="A1457" s="1" t="s">
        <v>1979</v>
      </c>
      <c r="B1457" t="s">
        <v>2663</v>
      </c>
      <c r="C1457" t="s">
        <v>96</v>
      </c>
    </row>
    <row r="1458" spans="1:3" ht="12.75">
      <c r="A1458" s="1" t="s">
        <v>1980</v>
      </c>
      <c r="B1458" t="s">
        <v>2664</v>
      </c>
      <c r="C1458" t="s">
        <v>2665</v>
      </c>
    </row>
    <row r="1459" spans="1:3" ht="12.75">
      <c r="A1459" s="1" t="s">
        <v>1562</v>
      </c>
      <c r="B1459" t="s">
        <v>3128</v>
      </c>
      <c r="C1459" t="s">
        <v>2154</v>
      </c>
    </row>
    <row r="1460" spans="1:3" ht="12.75">
      <c r="A1460" s="1" t="s">
        <v>2666</v>
      </c>
      <c r="B1460" t="s">
        <v>2667</v>
      </c>
      <c r="C1460" t="s">
        <v>2171</v>
      </c>
    </row>
    <row r="1461" spans="1:3" ht="12.75">
      <c r="A1461" s="1" t="s">
        <v>2668</v>
      </c>
      <c r="B1461" t="s">
        <v>948</v>
      </c>
      <c r="C1461" t="s">
        <v>96</v>
      </c>
    </row>
    <row r="1463" spans="1:3" ht="12.75">
      <c r="A1463" s="1" t="s">
        <v>1762</v>
      </c>
      <c r="B1463" t="s">
        <v>2019</v>
      </c>
      <c r="C1463" t="s">
        <v>1726</v>
      </c>
    </row>
    <row r="1464" spans="1:3" ht="12.75">
      <c r="A1464" s="1" t="s">
        <v>1763</v>
      </c>
      <c r="B1464" t="s">
        <v>1049</v>
      </c>
      <c r="C1464" t="s">
        <v>2434</v>
      </c>
    </row>
    <row r="1465" spans="1:3" ht="12.75">
      <c r="A1465" s="1" t="s">
        <v>1764</v>
      </c>
      <c r="B1465" t="s">
        <v>442</v>
      </c>
      <c r="C1465" t="s">
        <v>1933</v>
      </c>
    </row>
    <row r="1466" spans="1:3" ht="12.75">
      <c r="A1466" s="1" t="s">
        <v>1765</v>
      </c>
      <c r="B1466" t="s">
        <v>1925</v>
      </c>
      <c r="C1466" t="s">
        <v>1726</v>
      </c>
    </row>
    <row r="1467" spans="1:3" ht="12.75">
      <c r="A1467" s="1" t="s">
        <v>1766</v>
      </c>
      <c r="B1467" t="s">
        <v>949</v>
      </c>
      <c r="C1467" t="s">
        <v>2261</v>
      </c>
    </row>
    <row r="1468" spans="1:3" ht="12.75">
      <c r="A1468" s="1" t="s">
        <v>1767</v>
      </c>
      <c r="B1468" t="s">
        <v>3187</v>
      </c>
      <c r="C1468" t="s">
        <v>3186</v>
      </c>
    </row>
    <row r="1469" spans="1:3" ht="12.75">
      <c r="A1469" s="1" t="s">
        <v>338</v>
      </c>
      <c r="B1469" t="s">
        <v>2263</v>
      </c>
      <c r="C1469" t="s">
        <v>2264</v>
      </c>
    </row>
    <row r="1470" spans="1:3" ht="12.75">
      <c r="A1470" s="1" t="s">
        <v>339</v>
      </c>
      <c r="B1470" t="s">
        <v>2265</v>
      </c>
      <c r="C1470" t="s">
        <v>3084</v>
      </c>
    </row>
    <row r="1471" spans="1:3" ht="12.75">
      <c r="A1471" s="1" t="s">
        <v>340</v>
      </c>
      <c r="B1471" t="s">
        <v>2266</v>
      </c>
      <c r="C1471" t="s">
        <v>2267</v>
      </c>
    </row>
    <row r="1472" spans="1:3" ht="12.75">
      <c r="A1472" s="1" t="s">
        <v>341</v>
      </c>
      <c r="B1472" t="s">
        <v>2268</v>
      </c>
      <c r="C1472" t="s">
        <v>2267</v>
      </c>
    </row>
    <row r="1473" spans="1:3" ht="12.75">
      <c r="A1473" s="1" t="s">
        <v>342</v>
      </c>
      <c r="B1473" t="s">
        <v>2269</v>
      </c>
      <c r="C1473" t="s">
        <v>2270</v>
      </c>
    </row>
    <row r="1475" spans="1:3" ht="12.75">
      <c r="A1475" s="1" t="s">
        <v>343</v>
      </c>
      <c r="B1475" t="s">
        <v>1139</v>
      </c>
      <c r="C1475" t="s">
        <v>2271</v>
      </c>
    </row>
    <row r="1476" spans="1:3" ht="12.75">
      <c r="A1476" s="1" t="s">
        <v>344</v>
      </c>
      <c r="B1476" t="s">
        <v>1139</v>
      </c>
      <c r="C1476" t="s">
        <v>2272</v>
      </c>
    </row>
    <row r="1477" spans="1:3" ht="12.75">
      <c r="A1477" s="1">
        <v>7102273</v>
      </c>
      <c r="B1477" t="s">
        <v>2273</v>
      </c>
      <c r="C1477" t="s">
        <v>2274</v>
      </c>
    </row>
    <row r="1478" spans="1:3" ht="12.75">
      <c r="A1478" s="1" t="s">
        <v>345</v>
      </c>
      <c r="B1478" t="s">
        <v>2275</v>
      </c>
      <c r="C1478" t="s">
        <v>2276</v>
      </c>
    </row>
    <row r="1479" spans="1:3" ht="12.75">
      <c r="A1479" s="1" t="s">
        <v>346</v>
      </c>
      <c r="B1479" t="s">
        <v>2277</v>
      </c>
      <c r="C1479" t="s">
        <v>2278</v>
      </c>
    </row>
    <row r="1480" spans="1:3" ht="12.75">
      <c r="A1480" s="1" t="s">
        <v>347</v>
      </c>
      <c r="B1480" t="s">
        <v>1139</v>
      </c>
      <c r="C1480" t="s">
        <v>3041</v>
      </c>
    </row>
    <row r="1481" spans="1:3" ht="12.75">
      <c r="A1481" s="1" t="s">
        <v>348</v>
      </c>
      <c r="B1481" t="s">
        <v>356</v>
      </c>
      <c r="C1481" t="s">
        <v>2466</v>
      </c>
    </row>
    <row r="1482" spans="1:3" ht="12.75">
      <c r="A1482" s="1" t="s">
        <v>349</v>
      </c>
      <c r="B1482" t="s">
        <v>2492</v>
      </c>
      <c r="C1482" t="s">
        <v>2493</v>
      </c>
    </row>
    <row r="1483" spans="1:3" ht="12.75">
      <c r="A1483" s="1" t="s">
        <v>383</v>
      </c>
      <c r="B1483" t="s">
        <v>354</v>
      </c>
      <c r="C1483" t="s">
        <v>2494</v>
      </c>
    </row>
    <row r="1484" spans="1:3" ht="12.75">
      <c r="A1484" s="1" t="s">
        <v>384</v>
      </c>
      <c r="B1484" t="s">
        <v>2492</v>
      </c>
      <c r="C1484" t="s">
        <v>2495</v>
      </c>
    </row>
    <row r="1485" spans="1:3" ht="12.75">
      <c r="A1485" s="1" t="s">
        <v>385</v>
      </c>
      <c r="B1485" t="s">
        <v>1139</v>
      </c>
      <c r="C1485" t="s">
        <v>2495</v>
      </c>
    </row>
    <row r="1486" spans="1:3" ht="12.75">
      <c r="A1486" s="1" t="s">
        <v>386</v>
      </c>
      <c r="B1486" t="s">
        <v>355</v>
      </c>
      <c r="C1486" t="s">
        <v>2496</v>
      </c>
    </row>
    <row r="1487" spans="1:3" ht="12.75">
      <c r="A1487" s="1" t="s">
        <v>387</v>
      </c>
      <c r="B1487" t="s">
        <v>1139</v>
      </c>
      <c r="C1487" t="s">
        <v>2493</v>
      </c>
    </row>
    <row r="1488" spans="1:3" ht="12.75">
      <c r="A1488" s="1" t="s">
        <v>388</v>
      </c>
      <c r="B1488" t="s">
        <v>2492</v>
      </c>
      <c r="C1488" t="s">
        <v>2497</v>
      </c>
    </row>
    <row r="1489" spans="1:3" ht="12.75">
      <c r="A1489" s="1" t="s">
        <v>389</v>
      </c>
      <c r="B1489" t="s">
        <v>2275</v>
      </c>
      <c r="C1489" t="s">
        <v>2466</v>
      </c>
    </row>
    <row r="1490" spans="1:3" ht="12.75">
      <c r="A1490" s="1" t="s">
        <v>390</v>
      </c>
      <c r="B1490" t="s">
        <v>2275</v>
      </c>
      <c r="C1490" t="s">
        <v>2498</v>
      </c>
    </row>
    <row r="1491" spans="1:3" ht="12.75">
      <c r="A1491" s="1" t="s">
        <v>391</v>
      </c>
      <c r="B1491" t="s">
        <v>1657</v>
      </c>
      <c r="C1491" t="s">
        <v>2499</v>
      </c>
    </row>
    <row r="1492" spans="1:3" ht="12.75">
      <c r="A1492" s="1" t="s">
        <v>392</v>
      </c>
      <c r="B1492" t="s">
        <v>353</v>
      </c>
      <c r="C1492" t="s">
        <v>3136</v>
      </c>
    </row>
    <row r="1493" spans="1:3" ht="12.75">
      <c r="A1493" s="1" t="s">
        <v>393</v>
      </c>
      <c r="B1493" t="s">
        <v>1139</v>
      </c>
      <c r="C1493" t="s">
        <v>2500</v>
      </c>
    </row>
    <row r="1494" spans="1:3" ht="12.75">
      <c r="A1494" s="1" t="s">
        <v>394</v>
      </c>
      <c r="B1494" t="s">
        <v>2275</v>
      </c>
      <c r="C1494" t="s">
        <v>2501</v>
      </c>
    </row>
    <row r="1495" spans="1:3" ht="12.75">
      <c r="A1495" s="1" t="s">
        <v>395</v>
      </c>
      <c r="B1495" t="s">
        <v>2275</v>
      </c>
      <c r="C1495" t="s">
        <v>2501</v>
      </c>
    </row>
    <row r="1496" spans="1:3" ht="12.75">
      <c r="A1496" s="1" t="s">
        <v>396</v>
      </c>
      <c r="B1496" t="s">
        <v>1139</v>
      </c>
      <c r="C1496" t="s">
        <v>2502</v>
      </c>
    </row>
    <row r="1497" spans="1:3" ht="12.75">
      <c r="A1497" s="1" t="s">
        <v>397</v>
      </c>
      <c r="B1497" t="s">
        <v>2275</v>
      </c>
      <c r="C1497" t="s">
        <v>2278</v>
      </c>
    </row>
    <row r="1498" spans="1:3" ht="12.75">
      <c r="A1498" s="1" t="s">
        <v>398</v>
      </c>
      <c r="B1498" t="s">
        <v>2275</v>
      </c>
      <c r="C1498" t="s">
        <v>2278</v>
      </c>
    </row>
    <row r="1499" spans="1:3" ht="12.75">
      <c r="A1499" s="1" t="s">
        <v>399</v>
      </c>
      <c r="B1499" t="s">
        <v>2275</v>
      </c>
      <c r="C1499" t="s">
        <v>2503</v>
      </c>
    </row>
    <row r="1500" spans="1:3" ht="12.75">
      <c r="A1500" s="1" t="s">
        <v>400</v>
      </c>
      <c r="B1500" t="s">
        <v>352</v>
      </c>
      <c r="C1500" t="s">
        <v>2500</v>
      </c>
    </row>
    <row r="1501" spans="1:3" ht="12.75">
      <c r="A1501" s="1" t="s">
        <v>401</v>
      </c>
      <c r="B1501" t="s">
        <v>357</v>
      </c>
      <c r="C1501" t="s">
        <v>3134</v>
      </c>
    </row>
    <row r="1502" spans="1:3" ht="12.75">
      <c r="A1502" s="1" t="s">
        <v>402</v>
      </c>
      <c r="B1502" t="s">
        <v>358</v>
      </c>
      <c r="C1502" t="s">
        <v>3135</v>
      </c>
    </row>
    <row r="1503" spans="1:3" ht="12.75">
      <c r="A1503" s="1" t="s">
        <v>2437</v>
      </c>
      <c r="B1503" t="s">
        <v>2438</v>
      </c>
      <c r="C1503" t="s">
        <v>3051</v>
      </c>
    </row>
    <row r="1505" spans="1:3" ht="12.75">
      <c r="A1505" s="1" t="s">
        <v>403</v>
      </c>
      <c r="B1505" t="s">
        <v>2504</v>
      </c>
      <c r="C1505" t="s">
        <v>2505</v>
      </c>
    </row>
    <row r="1506" spans="1:3" ht="12.75">
      <c r="A1506" s="1" t="s">
        <v>404</v>
      </c>
      <c r="B1506" t="s">
        <v>2506</v>
      </c>
      <c r="C1506" t="s">
        <v>2262</v>
      </c>
    </row>
    <row r="1507" spans="1:3" ht="12.75">
      <c r="A1507" s="1" t="s">
        <v>405</v>
      </c>
      <c r="B1507" t="s">
        <v>2507</v>
      </c>
      <c r="C1507" t="s">
        <v>2508</v>
      </c>
    </row>
    <row r="1508" spans="1:3" ht="12.75">
      <c r="A1508" s="1" t="s">
        <v>406</v>
      </c>
      <c r="B1508" t="s">
        <v>2509</v>
      </c>
      <c r="C1508" t="s">
        <v>2510</v>
      </c>
    </row>
    <row r="1509" spans="1:3" ht="12.75">
      <c r="A1509" s="1" t="s">
        <v>407</v>
      </c>
      <c r="B1509" t="s">
        <v>1239</v>
      </c>
      <c r="C1509" t="s">
        <v>2511</v>
      </c>
    </row>
    <row r="1510" spans="1:3" ht="12.75">
      <c r="A1510" s="1" t="s">
        <v>408</v>
      </c>
      <c r="B1510" t="s">
        <v>2512</v>
      </c>
      <c r="C1510" t="s">
        <v>2102</v>
      </c>
    </row>
    <row r="1511" spans="1:3" ht="12.75">
      <c r="A1511" s="1" t="s">
        <v>409</v>
      </c>
      <c r="B1511" t="s">
        <v>2513</v>
      </c>
      <c r="C1511" t="s">
        <v>2510</v>
      </c>
    </row>
    <row r="1512" spans="1:3" ht="12.75">
      <c r="A1512" s="1" t="s">
        <v>410</v>
      </c>
      <c r="B1512" t="s">
        <v>2506</v>
      </c>
      <c r="C1512" t="s">
        <v>2262</v>
      </c>
    </row>
    <row r="1513" spans="1:3" ht="12.75">
      <c r="A1513" s="1" t="s">
        <v>411</v>
      </c>
      <c r="B1513" t="s">
        <v>2506</v>
      </c>
      <c r="C1513" t="s">
        <v>2262</v>
      </c>
    </row>
    <row r="1514" spans="1:3" ht="12.75">
      <c r="A1514" s="1" t="s">
        <v>412</v>
      </c>
      <c r="B1514" t="s">
        <v>2506</v>
      </c>
      <c r="C1514" t="s">
        <v>2514</v>
      </c>
    </row>
    <row r="1515" spans="1:3" ht="12.75">
      <c r="A1515" s="1" t="s">
        <v>413</v>
      </c>
      <c r="B1515" t="s">
        <v>2515</v>
      </c>
      <c r="C1515" t="s">
        <v>2516</v>
      </c>
    </row>
    <row r="1516" spans="1:3" ht="12.75">
      <c r="A1516" s="1" t="s">
        <v>414</v>
      </c>
      <c r="B1516" t="s">
        <v>2506</v>
      </c>
      <c r="C1516" t="s">
        <v>2514</v>
      </c>
    </row>
    <row r="1517" spans="1:3" ht="12.75">
      <c r="A1517" s="1" t="s">
        <v>415</v>
      </c>
      <c r="B1517" t="s">
        <v>2515</v>
      </c>
      <c r="C1517" t="s">
        <v>2517</v>
      </c>
    </row>
    <row r="1518" spans="1:3" ht="12.75">
      <c r="A1518" s="1" t="s">
        <v>416</v>
      </c>
      <c r="B1518" t="s">
        <v>2882</v>
      </c>
      <c r="C1518" t="s">
        <v>2514</v>
      </c>
    </row>
    <row r="1519" spans="1:3" ht="12.75">
      <c r="A1519" s="1" t="s">
        <v>417</v>
      </c>
      <c r="B1519" t="s">
        <v>2518</v>
      </c>
      <c r="C1519" t="s">
        <v>2519</v>
      </c>
    </row>
    <row r="1520" spans="1:3" ht="12.75">
      <c r="A1520" s="1" t="s">
        <v>418</v>
      </c>
      <c r="B1520" t="s">
        <v>2520</v>
      </c>
      <c r="C1520" t="s">
        <v>2519</v>
      </c>
    </row>
    <row r="1521" spans="1:3" ht="12.75">
      <c r="A1521" s="1" t="s">
        <v>419</v>
      </c>
      <c r="B1521" t="s">
        <v>2521</v>
      </c>
      <c r="C1521" t="s">
        <v>2519</v>
      </c>
    </row>
    <row r="1522" spans="1:3" ht="12.75">
      <c r="A1522" s="1" t="s">
        <v>420</v>
      </c>
      <c r="B1522" t="s">
        <v>2522</v>
      </c>
      <c r="C1522" t="s">
        <v>2523</v>
      </c>
    </row>
    <row r="1523" spans="1:3" ht="12.75">
      <c r="A1523" s="1" t="s">
        <v>421</v>
      </c>
      <c r="B1523" t="s">
        <v>2524</v>
      </c>
      <c r="C1523" t="s">
        <v>723</v>
      </c>
    </row>
    <row r="1525" spans="1:3" ht="12.75">
      <c r="A1525" s="1" t="s">
        <v>2525</v>
      </c>
      <c r="B1525" t="s">
        <v>2526</v>
      </c>
      <c r="C1525" t="s">
        <v>2527</v>
      </c>
    </row>
    <row r="1526" spans="1:3" ht="12.75">
      <c r="A1526" s="1" t="s">
        <v>2528</v>
      </c>
      <c r="B1526" t="s">
        <v>2529</v>
      </c>
      <c r="C1526" t="s">
        <v>2527</v>
      </c>
    </row>
    <row r="1527" spans="1:3" ht="12.75">
      <c r="A1527" s="1" t="s">
        <v>2530</v>
      </c>
      <c r="B1527" t="s">
        <v>2531</v>
      </c>
      <c r="C1527" t="s">
        <v>2527</v>
      </c>
    </row>
    <row r="1528" spans="1:3" ht="12.75">
      <c r="A1528" s="1" t="s">
        <v>2532</v>
      </c>
      <c r="B1528" t="s">
        <v>2533</v>
      </c>
      <c r="C1528" t="s">
        <v>2527</v>
      </c>
    </row>
    <row r="1529" spans="1:3" ht="12.75">
      <c r="A1529" s="1" t="s">
        <v>2534</v>
      </c>
      <c r="B1529" t="s">
        <v>2535</v>
      </c>
      <c r="C1529" t="s">
        <v>2527</v>
      </c>
    </row>
    <row r="1530" spans="1:3" ht="12.75">
      <c r="A1530" s="1" t="s">
        <v>2536</v>
      </c>
      <c r="B1530" t="s">
        <v>2537</v>
      </c>
      <c r="C1530" t="s">
        <v>2538</v>
      </c>
    </row>
    <row r="1531" spans="1:3" ht="12.75">
      <c r="A1531" s="1" t="s">
        <v>2539</v>
      </c>
      <c r="B1531" t="s">
        <v>2540</v>
      </c>
      <c r="C1531" t="s">
        <v>2538</v>
      </c>
    </row>
    <row r="1532" spans="1:3" ht="12.75">
      <c r="A1532" s="1" t="s">
        <v>2541</v>
      </c>
      <c r="B1532" t="s">
        <v>2542</v>
      </c>
      <c r="C1532" t="s">
        <v>2543</v>
      </c>
    </row>
    <row r="1533" spans="1:3" ht="12.75">
      <c r="A1533" s="1" t="s">
        <v>2544</v>
      </c>
      <c r="B1533" t="s">
        <v>2545</v>
      </c>
      <c r="C1533" t="s">
        <v>2543</v>
      </c>
    </row>
    <row r="1534" spans="1:3" ht="12.75">
      <c r="A1534" s="1" t="s">
        <v>2546</v>
      </c>
      <c r="B1534" t="s">
        <v>1272</v>
      </c>
      <c r="C1534" t="s">
        <v>2543</v>
      </c>
    </row>
    <row r="1536" spans="1:3" ht="12.75">
      <c r="A1536" s="1" t="s">
        <v>3190</v>
      </c>
      <c r="B1536" t="s">
        <v>1273</v>
      </c>
      <c r="C1536" t="s">
        <v>1274</v>
      </c>
    </row>
    <row r="1537" spans="1:3" ht="12.75">
      <c r="A1537" s="1" t="s">
        <v>3191</v>
      </c>
      <c r="B1537" t="s">
        <v>1275</v>
      </c>
      <c r="C1537" t="s">
        <v>1274</v>
      </c>
    </row>
    <row r="1538" spans="1:3" ht="12.75">
      <c r="A1538" s="1" t="s">
        <v>3192</v>
      </c>
      <c r="B1538" t="s">
        <v>1276</v>
      </c>
      <c r="C1538" t="s">
        <v>1274</v>
      </c>
    </row>
    <row r="1539" spans="1:3" ht="12.75">
      <c r="A1539" s="1" t="s">
        <v>166</v>
      </c>
      <c r="B1539" t="s">
        <v>2577</v>
      </c>
      <c r="C1539" t="s">
        <v>1274</v>
      </c>
    </row>
    <row r="1540" spans="1:3" ht="12.75">
      <c r="A1540" s="1" t="s">
        <v>167</v>
      </c>
      <c r="B1540" t="s">
        <v>2578</v>
      </c>
      <c r="C1540" t="s">
        <v>1274</v>
      </c>
    </row>
    <row r="1541" spans="1:3" ht="12.75">
      <c r="A1541" s="1" t="s">
        <v>168</v>
      </c>
      <c r="B1541" t="s">
        <v>2579</v>
      </c>
      <c r="C1541" t="s">
        <v>1274</v>
      </c>
    </row>
    <row r="1542" spans="1:3" ht="12.75">
      <c r="A1542" s="1" t="s">
        <v>169</v>
      </c>
      <c r="B1542" t="s">
        <v>2580</v>
      </c>
      <c r="C1542" t="s">
        <v>2581</v>
      </c>
    </row>
    <row r="1543" spans="1:3" ht="12.75">
      <c r="A1543" s="1" t="s">
        <v>170</v>
      </c>
      <c r="B1543" t="s">
        <v>2446</v>
      </c>
      <c r="C1543" t="s">
        <v>2581</v>
      </c>
    </row>
    <row r="1544" spans="1:3" ht="12.75">
      <c r="A1544" s="1" t="s">
        <v>171</v>
      </c>
      <c r="B1544" t="s">
        <v>2447</v>
      </c>
      <c r="C1544" t="s">
        <v>2581</v>
      </c>
    </row>
    <row r="1545" spans="1:3" ht="12.75">
      <c r="A1545" s="1" t="s">
        <v>172</v>
      </c>
      <c r="B1545" t="s">
        <v>2448</v>
      </c>
      <c r="C1545" t="s">
        <v>1274</v>
      </c>
    </row>
    <row r="1546" spans="1:3" ht="12.75">
      <c r="A1546" s="1" t="s">
        <v>173</v>
      </c>
      <c r="B1546" t="s">
        <v>2449</v>
      </c>
      <c r="C1546" t="s">
        <v>1274</v>
      </c>
    </row>
    <row r="1547" spans="1:3" ht="12.75">
      <c r="A1547" s="1" t="s">
        <v>174</v>
      </c>
      <c r="B1547" t="s">
        <v>2450</v>
      </c>
      <c r="C1547" t="s">
        <v>1274</v>
      </c>
    </row>
    <row r="1548" spans="1:3" ht="12.75">
      <c r="A1548" s="1" t="s">
        <v>175</v>
      </c>
      <c r="B1548" t="s">
        <v>2417</v>
      </c>
      <c r="C1548" t="s">
        <v>1274</v>
      </c>
    </row>
    <row r="1549" spans="1:3" ht="12.75">
      <c r="A1549" s="1" t="s">
        <v>176</v>
      </c>
      <c r="B1549" t="s">
        <v>2418</v>
      </c>
      <c r="C1549" t="s">
        <v>1274</v>
      </c>
    </row>
    <row r="1550" spans="1:3" ht="12.75">
      <c r="A1550" s="1" t="s">
        <v>177</v>
      </c>
      <c r="B1550" t="s">
        <v>2419</v>
      </c>
      <c r="C1550" t="s">
        <v>2420</v>
      </c>
    </row>
    <row r="1551" spans="1:3" ht="12.75">
      <c r="A1551" s="1" t="s">
        <v>178</v>
      </c>
      <c r="B1551" t="s">
        <v>2421</v>
      </c>
      <c r="C1551" t="s">
        <v>2581</v>
      </c>
    </row>
    <row r="1552" spans="1:3" ht="12.75">
      <c r="A1552" s="1" t="s">
        <v>179</v>
      </c>
      <c r="B1552" t="s">
        <v>2422</v>
      </c>
      <c r="C1552" t="s">
        <v>2423</v>
      </c>
    </row>
    <row r="1553" spans="1:3" ht="12.75">
      <c r="A1553" s="1" t="s">
        <v>180</v>
      </c>
      <c r="B1553" t="s">
        <v>2886</v>
      </c>
      <c r="C1553" t="s">
        <v>2090</v>
      </c>
    </row>
    <row r="1555" spans="1:3" ht="12.75">
      <c r="A1555" s="1" t="s">
        <v>181</v>
      </c>
      <c r="B1555" t="s">
        <v>2424</v>
      </c>
      <c r="C1555" t="s">
        <v>716</v>
      </c>
    </row>
    <row r="1556" spans="1:3" ht="12.75">
      <c r="A1556" s="1" t="s">
        <v>182</v>
      </c>
      <c r="B1556" t="s">
        <v>2424</v>
      </c>
      <c r="C1556" t="s">
        <v>2425</v>
      </c>
    </row>
    <row r="1557" spans="1:3" ht="12.75">
      <c r="A1557" s="1" t="s">
        <v>183</v>
      </c>
      <c r="B1557" t="s">
        <v>2424</v>
      </c>
      <c r="C1557" t="s">
        <v>2426</v>
      </c>
    </row>
    <row r="1558" spans="1:3" ht="12.75">
      <c r="A1558" s="1" t="s">
        <v>184</v>
      </c>
      <c r="B1558" t="s">
        <v>2424</v>
      </c>
      <c r="C1558" t="s">
        <v>641</v>
      </c>
    </row>
    <row r="1559" spans="1:3" ht="12.75">
      <c r="A1559" s="1" t="s">
        <v>185</v>
      </c>
      <c r="B1559" t="s">
        <v>2427</v>
      </c>
      <c r="C1559" t="s">
        <v>2428</v>
      </c>
    </row>
    <row r="1560" spans="1:3" ht="12.75">
      <c r="A1560" s="1" t="s">
        <v>1959</v>
      </c>
      <c r="B1560" t="s">
        <v>1960</v>
      </c>
      <c r="C1560" t="s">
        <v>594</v>
      </c>
    </row>
    <row r="1561" spans="1:3" ht="12.75">
      <c r="A1561" s="1" t="s">
        <v>186</v>
      </c>
      <c r="B1561" t="s">
        <v>1022</v>
      </c>
      <c r="C1561" t="s">
        <v>470</v>
      </c>
    </row>
    <row r="1562" spans="1:3" ht="12.75">
      <c r="A1562" s="1" t="s">
        <v>187</v>
      </c>
      <c r="B1562" t="s">
        <v>1022</v>
      </c>
      <c r="C1562" t="s">
        <v>2429</v>
      </c>
    </row>
    <row r="1563" spans="1:3" ht="12.75">
      <c r="A1563" s="1" t="s">
        <v>188</v>
      </c>
      <c r="B1563" t="s">
        <v>1022</v>
      </c>
      <c r="C1563" t="s">
        <v>2430</v>
      </c>
    </row>
    <row r="1564" spans="1:3" ht="12.75">
      <c r="A1564" s="1" t="s">
        <v>189</v>
      </c>
      <c r="B1564" t="s">
        <v>2431</v>
      </c>
      <c r="C1564" t="s">
        <v>2497</v>
      </c>
    </row>
    <row r="1565" spans="1:3" ht="12.75">
      <c r="A1565" s="1" t="s">
        <v>190</v>
      </c>
      <c r="B1565" t="s">
        <v>2432</v>
      </c>
      <c r="C1565" t="s">
        <v>1797</v>
      </c>
    </row>
    <row r="1566" spans="1:3" ht="12.75">
      <c r="A1566" s="1" t="s">
        <v>191</v>
      </c>
      <c r="B1566" t="s">
        <v>2433</v>
      </c>
      <c r="C1566" t="s">
        <v>2434</v>
      </c>
    </row>
    <row r="1567" spans="1:3" ht="12.75">
      <c r="A1567" s="1" t="s">
        <v>192</v>
      </c>
      <c r="B1567" t="s">
        <v>2435</v>
      </c>
      <c r="C1567" t="s">
        <v>2436</v>
      </c>
    </row>
    <row r="1568" spans="1:3" ht="12.75">
      <c r="A1568" s="1" t="s">
        <v>193</v>
      </c>
      <c r="B1568" t="s">
        <v>1203</v>
      </c>
      <c r="C1568" t="s">
        <v>1204</v>
      </c>
    </row>
    <row r="1569" spans="1:3" ht="12.75">
      <c r="A1569" s="1" t="s">
        <v>194</v>
      </c>
      <c r="B1569" t="s">
        <v>1205</v>
      </c>
      <c r="C1569" t="s">
        <v>1206</v>
      </c>
    </row>
    <row r="1570" spans="1:3" ht="12.75">
      <c r="A1570" s="1" t="s">
        <v>195</v>
      </c>
      <c r="B1570" t="s">
        <v>1207</v>
      </c>
      <c r="C1570" t="s">
        <v>1204</v>
      </c>
    </row>
    <row r="1571" spans="1:3" ht="12.75">
      <c r="A1571" s="1" t="s">
        <v>196</v>
      </c>
      <c r="B1571" t="s">
        <v>1208</v>
      </c>
      <c r="C1571" t="s">
        <v>3205</v>
      </c>
    </row>
    <row r="1572" spans="1:3" ht="12.75">
      <c r="A1572" s="1" t="s">
        <v>197</v>
      </c>
      <c r="B1572" t="s">
        <v>1209</v>
      </c>
      <c r="C1572" t="s">
        <v>1210</v>
      </c>
    </row>
    <row r="1573" spans="1:3" ht="12.75">
      <c r="A1573" s="1" t="s">
        <v>198</v>
      </c>
      <c r="B1573" t="s">
        <v>1211</v>
      </c>
      <c r="C1573" t="s">
        <v>1373</v>
      </c>
    </row>
    <row r="1574" spans="1:3" ht="12.75">
      <c r="A1574" s="1" t="s">
        <v>199</v>
      </c>
      <c r="B1574" t="s">
        <v>1212</v>
      </c>
      <c r="C1574" t="s">
        <v>1213</v>
      </c>
    </row>
    <row r="1575" spans="1:3" ht="12.75">
      <c r="A1575" s="1" t="s">
        <v>200</v>
      </c>
      <c r="B1575" t="s">
        <v>1214</v>
      </c>
      <c r="C1575" t="s">
        <v>1215</v>
      </c>
    </row>
    <row r="1576" spans="1:3" ht="12.75">
      <c r="A1576" s="1" t="s">
        <v>201</v>
      </c>
      <c r="B1576" t="s">
        <v>1216</v>
      </c>
      <c r="C1576" t="s">
        <v>1797</v>
      </c>
    </row>
    <row r="1577" spans="1:3" ht="12.75">
      <c r="A1577" s="1" t="s">
        <v>202</v>
      </c>
      <c r="B1577" t="s">
        <v>1217</v>
      </c>
      <c r="C1577" t="s">
        <v>2434</v>
      </c>
    </row>
    <row r="1578" spans="1:3" ht="12.75">
      <c r="A1578" s="1" t="s">
        <v>203</v>
      </c>
      <c r="B1578" t="s">
        <v>1218</v>
      </c>
      <c r="C1578" t="s">
        <v>1219</v>
      </c>
    </row>
    <row r="1579" spans="1:3" ht="12.75">
      <c r="A1579" s="1" t="s">
        <v>204</v>
      </c>
      <c r="B1579" t="s">
        <v>1220</v>
      </c>
      <c r="C1579" t="s">
        <v>1221</v>
      </c>
    </row>
    <row r="1580" spans="1:3" ht="12.75">
      <c r="A1580" s="1" t="s">
        <v>205</v>
      </c>
      <c r="B1580" t="s">
        <v>1222</v>
      </c>
      <c r="C1580" t="s">
        <v>1223</v>
      </c>
    </row>
    <row r="1581" spans="1:3" ht="12.75">
      <c r="A1581" s="1" t="s">
        <v>1581</v>
      </c>
      <c r="B1581" t="s">
        <v>1224</v>
      </c>
      <c r="C1581" t="s">
        <v>1225</v>
      </c>
    </row>
    <row r="1582" spans="1:3" ht="12.75">
      <c r="A1582" s="1" t="s">
        <v>1582</v>
      </c>
      <c r="B1582" t="s">
        <v>1226</v>
      </c>
      <c r="C1582" t="s">
        <v>1227</v>
      </c>
    </row>
    <row r="1583" spans="1:3" ht="12.75">
      <c r="A1583" s="1" t="s">
        <v>1583</v>
      </c>
      <c r="B1583" t="s">
        <v>1228</v>
      </c>
      <c r="C1583" t="s">
        <v>1229</v>
      </c>
    </row>
    <row r="1584" spans="1:3" ht="12.75">
      <c r="A1584" s="1" t="s">
        <v>1584</v>
      </c>
      <c r="B1584" t="s">
        <v>1230</v>
      </c>
      <c r="C1584" t="s">
        <v>1231</v>
      </c>
    </row>
    <row r="1585" spans="1:3" ht="12.75">
      <c r="A1585" s="1" t="s">
        <v>1585</v>
      </c>
      <c r="B1585" t="s">
        <v>2382</v>
      </c>
      <c r="C1585" t="s">
        <v>2383</v>
      </c>
    </row>
    <row r="1586" spans="1:3" ht="12.75">
      <c r="A1586" s="1" t="s">
        <v>1586</v>
      </c>
      <c r="B1586" t="s">
        <v>1022</v>
      </c>
      <c r="C1586" t="s">
        <v>2384</v>
      </c>
    </row>
    <row r="1587" spans="1:3" ht="12.75">
      <c r="A1587" s="1" t="s">
        <v>1587</v>
      </c>
      <c r="B1587" t="s">
        <v>1022</v>
      </c>
      <c r="C1587" t="s">
        <v>2385</v>
      </c>
    </row>
    <row r="1588" spans="1:3" ht="12.75">
      <c r="A1588" s="1" t="s">
        <v>1588</v>
      </c>
      <c r="B1588" t="s">
        <v>1022</v>
      </c>
      <c r="C1588" t="s">
        <v>2386</v>
      </c>
    </row>
    <row r="1589" spans="1:3" ht="12.75">
      <c r="A1589" s="1" t="s">
        <v>1589</v>
      </c>
      <c r="B1589" t="s">
        <v>2387</v>
      </c>
      <c r="C1589" t="s">
        <v>904</v>
      </c>
    </row>
    <row r="1590" spans="1:3" ht="12.75">
      <c r="A1590" s="1" t="s">
        <v>1590</v>
      </c>
      <c r="B1590" t="s">
        <v>2881</v>
      </c>
      <c r="C1590" t="s">
        <v>2388</v>
      </c>
    </row>
    <row r="1591" spans="1:3" ht="12.75">
      <c r="A1591" s="1" t="s">
        <v>1591</v>
      </c>
      <c r="B1591" t="s">
        <v>2389</v>
      </c>
      <c r="C1591" t="s">
        <v>2388</v>
      </c>
    </row>
    <row r="1592" spans="1:3" ht="12.75">
      <c r="A1592" s="22" t="s">
        <v>3107</v>
      </c>
      <c r="B1592" t="s">
        <v>3108</v>
      </c>
      <c r="C1592" t="s">
        <v>3109</v>
      </c>
    </row>
    <row r="1593" spans="1:3" ht="12.75">
      <c r="A1593" s="1" t="s">
        <v>1592</v>
      </c>
      <c r="B1593" t="s">
        <v>1308</v>
      </c>
      <c r="C1593" t="s">
        <v>1309</v>
      </c>
    </row>
    <row r="1594" spans="1:3" ht="12.75">
      <c r="A1594" s="1" t="s">
        <v>1593</v>
      </c>
      <c r="B1594" t="s">
        <v>1310</v>
      </c>
      <c r="C1594" t="s">
        <v>2466</v>
      </c>
    </row>
    <row r="1595" spans="1:3" ht="12.75">
      <c r="A1595" s="1" t="s">
        <v>1594</v>
      </c>
      <c r="B1595" t="s">
        <v>1311</v>
      </c>
      <c r="C1595" t="s">
        <v>1312</v>
      </c>
    </row>
    <row r="1596" spans="1:3" ht="12.75">
      <c r="A1596" s="1" t="s">
        <v>1595</v>
      </c>
      <c r="B1596" t="s">
        <v>1313</v>
      </c>
      <c r="C1596" t="s">
        <v>3088</v>
      </c>
    </row>
    <row r="1597" spans="1:3" ht="12.75">
      <c r="A1597" s="1" t="s">
        <v>1596</v>
      </c>
      <c r="B1597" t="s">
        <v>1311</v>
      </c>
      <c r="C1597" t="s">
        <v>1314</v>
      </c>
    </row>
    <row r="1598" spans="1:3" ht="12.75">
      <c r="A1598" s="1" t="s">
        <v>1597</v>
      </c>
      <c r="B1598" t="s">
        <v>764</v>
      </c>
      <c r="C1598" t="s">
        <v>2750</v>
      </c>
    </row>
    <row r="1599" spans="1:3" ht="12.75">
      <c r="A1599" s="1" t="s">
        <v>1598</v>
      </c>
      <c r="B1599" t="s">
        <v>1316</v>
      </c>
      <c r="C1599" t="s">
        <v>3088</v>
      </c>
    </row>
    <row r="1600" spans="1:3" ht="12.75">
      <c r="A1600" s="1" t="s">
        <v>1599</v>
      </c>
      <c r="B1600" t="s">
        <v>1317</v>
      </c>
      <c r="C1600" t="s">
        <v>2751</v>
      </c>
    </row>
    <row r="1601" spans="1:3" ht="12.75">
      <c r="A1601" s="1" t="s">
        <v>2879</v>
      </c>
      <c r="B1601" t="s">
        <v>2880</v>
      </c>
      <c r="C1601" t="s">
        <v>1885</v>
      </c>
    </row>
    <row r="1602" spans="1:3" ht="12.75">
      <c r="A1602" s="1" t="s">
        <v>1600</v>
      </c>
      <c r="B1602" t="s">
        <v>1318</v>
      </c>
      <c r="C1602" t="s">
        <v>1315</v>
      </c>
    </row>
    <row r="1603" spans="1:3" ht="12.75">
      <c r="A1603" s="1" t="s">
        <v>1601</v>
      </c>
      <c r="B1603" t="s">
        <v>1319</v>
      </c>
      <c r="C1603" t="s">
        <v>1320</v>
      </c>
    </row>
    <row r="1604" spans="1:3" ht="12.75">
      <c r="A1604" s="1" t="s">
        <v>257</v>
      </c>
      <c r="B1604" t="s">
        <v>1321</v>
      </c>
      <c r="C1604" t="s">
        <v>1320</v>
      </c>
    </row>
    <row r="1605" spans="1:3" ht="12.75">
      <c r="A1605" s="1" t="s">
        <v>258</v>
      </c>
      <c r="B1605" t="s">
        <v>1322</v>
      </c>
      <c r="C1605" t="s">
        <v>2138</v>
      </c>
    </row>
    <row r="1606" spans="1:3" ht="12.75">
      <c r="A1606" s="1" t="s">
        <v>259</v>
      </c>
      <c r="B1606" t="s">
        <v>1322</v>
      </c>
      <c r="C1606" t="s">
        <v>2085</v>
      </c>
    </row>
    <row r="1607" spans="1:3" ht="15">
      <c r="A1607" s="21" t="s">
        <v>1834</v>
      </c>
      <c r="B1607" s="20" t="s">
        <v>3110</v>
      </c>
      <c r="C1607" t="s">
        <v>3109</v>
      </c>
    </row>
    <row r="1610" ht="12.75">
      <c r="A1610" s="1" t="s">
        <v>1323</v>
      </c>
    </row>
    <row r="1611" spans="1:3" ht="12.75">
      <c r="A1611" s="1" t="s">
        <v>2103</v>
      </c>
      <c r="B1611" t="s">
        <v>1324</v>
      </c>
      <c r="C1611" t="s">
        <v>131</v>
      </c>
    </row>
    <row r="1612" spans="1:3" ht="12.75">
      <c r="A1612" s="1" t="s">
        <v>1325</v>
      </c>
      <c r="B1612" t="s">
        <v>1324</v>
      </c>
      <c r="C1612" t="s">
        <v>131</v>
      </c>
    </row>
    <row r="1613" spans="1:3" ht="12.75">
      <c r="A1613" s="1" t="s">
        <v>1326</v>
      </c>
      <c r="B1613" t="s">
        <v>1324</v>
      </c>
      <c r="C1613" t="s">
        <v>1815</v>
      </c>
    </row>
    <row r="1614" spans="1:3" ht="12.75">
      <c r="A1614" s="1" t="s">
        <v>2935</v>
      </c>
      <c r="B1614" t="s">
        <v>1324</v>
      </c>
      <c r="C1614" t="s">
        <v>1815</v>
      </c>
    </row>
    <row r="1615" spans="1:3" ht="12.75">
      <c r="A1615" s="1" t="s">
        <v>2936</v>
      </c>
      <c r="B1615" t="s">
        <v>1324</v>
      </c>
      <c r="C1615" t="s">
        <v>2173</v>
      </c>
    </row>
    <row r="1616" spans="1:3" ht="12.75">
      <c r="A1616" s="1" t="s">
        <v>2937</v>
      </c>
      <c r="B1616" t="s">
        <v>1324</v>
      </c>
      <c r="C1616" t="s">
        <v>897</v>
      </c>
    </row>
    <row r="1617" spans="1:3" ht="12.75">
      <c r="A1617" s="1" t="s">
        <v>2938</v>
      </c>
      <c r="B1617" t="s">
        <v>1324</v>
      </c>
      <c r="C1617" t="s">
        <v>897</v>
      </c>
    </row>
    <row r="1618" spans="1:3" ht="12.75">
      <c r="A1618" s="1" t="s">
        <v>2939</v>
      </c>
      <c r="B1618" t="s">
        <v>1324</v>
      </c>
      <c r="C1618" t="s">
        <v>1367</v>
      </c>
    </row>
    <row r="1619" spans="1:3" ht="12.75">
      <c r="A1619" s="1" t="s">
        <v>2940</v>
      </c>
      <c r="B1619" t="s">
        <v>1324</v>
      </c>
      <c r="C1619" t="s">
        <v>2510</v>
      </c>
    </row>
    <row r="1620" spans="1:3" ht="12.75">
      <c r="A1620" s="1" t="s">
        <v>2941</v>
      </c>
      <c r="B1620" t="s">
        <v>1324</v>
      </c>
      <c r="C1620" t="s">
        <v>2510</v>
      </c>
    </row>
    <row r="1621" spans="1:3" ht="12.75">
      <c r="A1621" s="1" t="s">
        <v>2942</v>
      </c>
      <c r="B1621" t="s">
        <v>1324</v>
      </c>
      <c r="C1621" t="s">
        <v>2943</v>
      </c>
    </row>
    <row r="1622" spans="1:3" ht="12.75">
      <c r="A1622" s="1" t="s">
        <v>2944</v>
      </c>
      <c r="B1622" t="s">
        <v>1324</v>
      </c>
      <c r="C1622" t="s">
        <v>897</v>
      </c>
    </row>
    <row r="1623" spans="1:3" ht="12.75">
      <c r="A1623" s="1" t="s">
        <v>2945</v>
      </c>
      <c r="B1623" t="s">
        <v>1324</v>
      </c>
      <c r="C1623" t="s">
        <v>2072</v>
      </c>
    </row>
    <row r="1624" spans="1:3" ht="12.75">
      <c r="A1624" s="1" t="s">
        <v>2946</v>
      </c>
      <c r="B1624" t="s">
        <v>1324</v>
      </c>
      <c r="C1624" t="s">
        <v>2114</v>
      </c>
    </row>
    <row r="1625" spans="1:3" ht="12.75">
      <c r="A1625" s="1" t="s">
        <v>2947</v>
      </c>
      <c r="B1625" t="s">
        <v>1324</v>
      </c>
      <c r="C1625" t="s">
        <v>2114</v>
      </c>
    </row>
    <row r="1626" spans="1:3" ht="12.75">
      <c r="A1626" s="1" t="s">
        <v>2948</v>
      </c>
      <c r="B1626" t="s">
        <v>1324</v>
      </c>
      <c r="C1626" t="s">
        <v>2949</v>
      </c>
    </row>
    <row r="1627" spans="1:3" ht="12.75">
      <c r="A1627" s="1" t="s">
        <v>2950</v>
      </c>
      <c r="B1627" t="s">
        <v>1324</v>
      </c>
      <c r="C1627" t="s">
        <v>2114</v>
      </c>
    </row>
    <row r="1628" spans="1:3" ht="12.75">
      <c r="A1628" s="1" t="s">
        <v>2951</v>
      </c>
      <c r="B1628" t="s">
        <v>1324</v>
      </c>
      <c r="C1628" t="s">
        <v>1320</v>
      </c>
    </row>
    <row r="1629" spans="1:3" ht="12.75">
      <c r="A1629" s="1" t="s">
        <v>2952</v>
      </c>
      <c r="B1629" t="s">
        <v>1324</v>
      </c>
      <c r="C1629" t="s">
        <v>2085</v>
      </c>
    </row>
    <row r="1631" ht="12.75">
      <c r="A1631" s="1" t="s">
        <v>2953</v>
      </c>
    </row>
    <row r="1632" spans="1:3" ht="12.75">
      <c r="A1632" s="1" t="s">
        <v>2954</v>
      </c>
      <c r="B1632" t="s">
        <v>2955</v>
      </c>
      <c r="C1632" t="s">
        <v>2943</v>
      </c>
    </row>
    <row r="1633" spans="1:3" ht="12.75">
      <c r="A1633" s="1" t="s">
        <v>2956</v>
      </c>
      <c r="B1633" t="s">
        <v>2957</v>
      </c>
      <c r="C1633" t="s">
        <v>2109</v>
      </c>
    </row>
    <row r="1634" spans="1:3" ht="12.75">
      <c r="A1634" s="1" t="s">
        <v>2958</v>
      </c>
      <c r="B1634" t="s">
        <v>2959</v>
      </c>
      <c r="C1634" t="s">
        <v>2109</v>
      </c>
    </row>
    <row r="1635" spans="1:3" ht="12.75">
      <c r="A1635" s="1" t="s">
        <v>2960</v>
      </c>
      <c r="B1635" t="s">
        <v>2961</v>
      </c>
      <c r="C1635" t="s">
        <v>2109</v>
      </c>
    </row>
    <row r="1636" spans="1:3" ht="12.75">
      <c r="A1636" s="1" t="s">
        <v>2962</v>
      </c>
      <c r="B1636" t="s">
        <v>2963</v>
      </c>
      <c r="C1636" t="s">
        <v>2964</v>
      </c>
    </row>
    <row r="1637" spans="1:3" ht="12.75">
      <c r="A1637" s="1" t="s">
        <v>2965</v>
      </c>
      <c r="B1637" t="s">
        <v>2966</v>
      </c>
      <c r="C1637" t="s">
        <v>2967</v>
      </c>
    </row>
    <row r="1638" spans="1:3" ht="12.75">
      <c r="A1638" s="1" t="s">
        <v>2968</v>
      </c>
      <c r="B1638" t="s">
        <v>2969</v>
      </c>
      <c r="C1638" t="s">
        <v>2967</v>
      </c>
    </row>
    <row r="1639" spans="1:3" ht="12.75">
      <c r="A1639" s="1" t="s">
        <v>2970</v>
      </c>
      <c r="B1639" t="s">
        <v>2971</v>
      </c>
      <c r="C1639" t="s">
        <v>2972</v>
      </c>
    </row>
    <row r="1640" spans="1:3" ht="12.75">
      <c r="A1640" s="1" t="s">
        <v>2973</v>
      </c>
      <c r="B1640" t="s">
        <v>2974</v>
      </c>
      <c r="C1640" t="s">
        <v>2975</v>
      </c>
    </row>
    <row r="1641" spans="1:3" ht="12.75">
      <c r="A1641" s="1" t="s">
        <v>2976</v>
      </c>
      <c r="B1641" t="s">
        <v>2977</v>
      </c>
      <c r="C1641" t="s">
        <v>731</v>
      </c>
    </row>
    <row r="1642" spans="1:3" ht="12.75">
      <c r="A1642" s="1" t="s">
        <v>2978</v>
      </c>
      <c r="B1642" t="s">
        <v>2979</v>
      </c>
      <c r="C1642" t="s">
        <v>723</v>
      </c>
    </row>
    <row r="1643" spans="1:3" ht="12.75">
      <c r="A1643" s="1" t="s">
        <v>2980</v>
      </c>
      <c r="B1643" t="s">
        <v>2981</v>
      </c>
      <c r="C1643" t="s">
        <v>2982</v>
      </c>
    </row>
    <row r="1644" spans="1:3" ht="12.75">
      <c r="A1644" s="1" t="s">
        <v>2983</v>
      </c>
      <c r="B1644" t="s">
        <v>2984</v>
      </c>
      <c r="C1644" t="s">
        <v>2985</v>
      </c>
    </row>
    <row r="1645" spans="1:3" ht="12.75">
      <c r="A1645" s="1" t="s">
        <v>2986</v>
      </c>
      <c r="B1645" t="s">
        <v>2987</v>
      </c>
      <c r="C1645" t="s">
        <v>2122</v>
      </c>
    </row>
    <row r="1646" spans="1:3" ht="12.75">
      <c r="A1646" s="1" t="s">
        <v>2988</v>
      </c>
      <c r="B1646" t="s">
        <v>2989</v>
      </c>
      <c r="C1646" t="s">
        <v>1370</v>
      </c>
    </row>
    <row r="1647" spans="1:3" ht="12.75">
      <c r="A1647" s="1" t="s">
        <v>2990</v>
      </c>
      <c r="B1647" t="s">
        <v>2991</v>
      </c>
      <c r="C1647" t="s">
        <v>2499</v>
      </c>
    </row>
    <row r="1757" ht="12.75"/>
    <row r="1758" ht="12.75"/>
    <row r="1759" ht="12.75"/>
    <row r="1761" ht="12.75"/>
  </sheetData>
  <sheetProtection selectLockedCells="1" selectUnlockedCells="1"/>
  <hyperlinks>
    <hyperlink ref="A2" r:id="rId1" display="www.masterholod.com.u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4"/>
  <headerFooter alignWithMargins="0">
    <oddHeader>&amp;C&amp;"Times New Roman,Обычный"&amp;12&amp;A</oddHeader>
    <oddFooter>&amp;C&amp;"Times New Roman,Обычный"&amp;12Страница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modified xsi:type="dcterms:W3CDTF">2014-11-24T19:40:44Z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