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онид\Desktop\"/>
    </mc:Choice>
  </mc:AlternateContent>
  <bookViews>
    <workbookView xWindow="-108" yWindow="-108" windowWidth="23256" windowHeight="12576"/>
  </bookViews>
  <sheets>
    <sheet name="Алюміній" sheetId="2" r:id="rId1"/>
    <sheet name="Бронза" sheetId="3" r:id="rId2"/>
    <sheet name="Латунь" sheetId="4" r:id="rId3"/>
    <sheet name="Мідь" sheetId="5" r:id="rId4"/>
    <sheet name="нж" sheetId="7" r:id="rId5"/>
    <sheet name="Свинець" sheetId="8" r:id="rId6"/>
    <sheet name="Магній" sheetId="6" r:id="rId7"/>
    <sheet name="Розрахунок ваги металів" sheetId="10" r:id="rId8"/>
  </sheets>
  <definedNames>
    <definedName name="_xlnm._FilterDatabase" localSheetId="0" hidden="1">Алюміній!$A$1:$M$1</definedName>
    <definedName name="_xlnm._FilterDatabase" localSheetId="1" hidden="1">Бронза!$A$1:$M$1</definedName>
    <definedName name="_xlnm._FilterDatabase" localSheetId="2" hidden="1">Латунь!$A$1:$L$1</definedName>
    <definedName name="_xlnm._FilterDatabase" localSheetId="3" hidden="1">Мідь!$A$1:$L$1</definedName>
    <definedName name="_xlnm._FilterDatabase" localSheetId="4" hidden="1">нж!$A$1:$J$1</definedName>
    <definedName name="Резерв" localSheetId="4">#REF!</definedName>
    <definedName name="Резерв" localSheetId="7">#REF!</definedName>
    <definedName name="Резерв" localSheetId="5">#REF!</definedName>
    <definedName name="Резерв">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" i="10" l="1"/>
  <c r="E25" i="10"/>
  <c r="E24" i="10"/>
  <c r="M23" i="10"/>
  <c r="I23" i="10"/>
  <c r="E23" i="10"/>
  <c r="M22" i="10"/>
  <c r="I22" i="10"/>
  <c r="E22" i="10"/>
  <c r="M21" i="10"/>
  <c r="I21" i="10"/>
  <c r="E21" i="10"/>
  <c r="M20" i="10"/>
  <c r="I20" i="10"/>
  <c r="E20" i="10"/>
  <c r="M19" i="10"/>
  <c r="I19" i="10"/>
  <c r="E19" i="10"/>
  <c r="M18" i="10"/>
  <c r="I18" i="10"/>
  <c r="E18" i="10"/>
  <c r="M17" i="10"/>
  <c r="I17" i="10"/>
  <c r="E17" i="10"/>
  <c r="M16" i="10"/>
  <c r="I16" i="10"/>
  <c r="E16" i="10"/>
  <c r="M15" i="10"/>
  <c r="I15" i="10"/>
  <c r="E15" i="10"/>
  <c r="M14" i="10"/>
  <c r="I14" i="10"/>
  <c r="E14" i="10"/>
  <c r="M13" i="10"/>
  <c r="I13" i="10"/>
  <c r="E13" i="10"/>
  <c r="M12" i="10"/>
  <c r="I12" i="10"/>
  <c r="E12" i="10"/>
  <c r="M11" i="10"/>
  <c r="I11" i="10"/>
  <c r="E11" i="10"/>
  <c r="M10" i="10"/>
  <c r="I10" i="10"/>
  <c r="E10" i="10"/>
  <c r="M9" i="10"/>
  <c r="I9" i="10"/>
  <c r="E9" i="10"/>
  <c r="M8" i="10"/>
  <c r="I8" i="10"/>
  <c r="E8" i="10"/>
  <c r="M7" i="10"/>
  <c r="I7" i="10"/>
  <c r="E7" i="10"/>
  <c r="M6" i="10"/>
  <c r="I6" i="10"/>
  <c r="E6" i="10"/>
  <c r="M5" i="10"/>
  <c r="I5" i="10"/>
  <c r="E5" i="10"/>
  <c r="M4" i="10"/>
  <c r="I4" i="10"/>
  <c r="E4" i="10"/>
</calcChain>
</file>

<file path=xl/comments1.xml><?xml version="1.0" encoding="utf-8"?>
<comments xmlns="http://schemas.openxmlformats.org/spreadsheetml/2006/main">
  <authors>
    <author>Microsoft Office</author>
    <author>Admin</author>
  </authors>
  <commentList>
    <comment ref="L34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макс. грн &gt;/=5 кг</t>
        </r>
      </text>
    </comment>
    <comment ref="L35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макс. грн &gt;/=5 кг</t>
        </r>
      </text>
    </comment>
    <comment ref="L36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макс. грн &gt;/=5 кг</t>
        </r>
      </text>
    </comment>
    <comment ref="L37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макс. грн &gt;/=5 кг</t>
        </r>
      </text>
    </comment>
    <comment ref="L38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макс. грн &gt;/=5 кг</t>
        </r>
      </text>
    </comment>
    <comment ref="L39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макс. грн &gt;/=5 кг</t>
        </r>
      </text>
    </comment>
    <comment ref="L40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макс. грн &gt;/=5 кг</t>
        </r>
      </text>
    </comment>
    <comment ref="L41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макс. грн &gt;/=5 кг</t>
        </r>
      </text>
    </comment>
    <comment ref="L42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макс. грн &gt;/=5 кг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макс. грн &gt;/=5 кг</t>
        </r>
      </text>
    </comment>
    <comment ref="L44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макс. грн &gt;/=5 кг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макс. грн &gt;/=5 кг</t>
        </r>
      </text>
    </comment>
    <comment ref="J257" authorId="1" shapeId="0">
      <text>
        <r>
          <rPr>
            <b/>
            <sz val="9"/>
            <color indexed="8"/>
            <rFont val="Tahoma"/>
            <family val="2"/>
            <charset val="204"/>
          </rPr>
          <t>Admin:</t>
        </r>
        <r>
          <rPr>
            <sz val="9"/>
            <color indexed="8"/>
            <rFont val="Tahoma"/>
            <family val="2"/>
            <charset val="204"/>
          </rPr>
          <t xml:space="preserve">
гнуть под прямой угол- нельзя- ломается</t>
        </r>
      </text>
    </comment>
  </commentList>
</comments>
</file>

<file path=xl/comments2.xml><?xml version="1.0" encoding="utf-8"?>
<comments xmlns="http://schemas.openxmlformats.org/spreadsheetml/2006/main">
  <authors>
    <author>Microsoft Office</author>
    <author>Гула Николай</author>
    <author>Admin</author>
  </authors>
  <commentList>
    <comment ref="G6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304/N0,4/0,50x1250x2500/GD2103010331-02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304/N0,4/0,50x1250x2500/GD2103010331-02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C33AW2001094 0391M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NO,4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NO,4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NO,4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NO,4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NO,4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304 NO,4</t>
        </r>
      </text>
    </comment>
    <comment ref="G27" authorId="0" shapeId="0">
      <text>
        <r>
          <rPr>
            <sz val="9"/>
            <color indexed="81"/>
            <rFont val="Tahoma"/>
            <family val="2"/>
            <charset val="204"/>
          </rPr>
          <t>304 NO,4</t>
        </r>
      </text>
    </comment>
    <comment ref="G28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NO,4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NO,4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NO,4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NO,4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NO,4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NO,4</t>
        </r>
      </text>
    </comment>
    <comment ref="G34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NO,4</t>
        </r>
      </text>
    </comment>
    <comment ref="G35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304 NO,4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NO,4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AISI 316L 2B; второй лист
304 N0,4</t>
        </r>
      </text>
    </comment>
    <comment ref="G39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304 N0,4</t>
        </r>
      </text>
    </comment>
    <comment ref="G41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304 N0,4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YC INOX 304/1,4301 2В</t>
        </r>
      </text>
    </comment>
    <comment ref="G47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второй лист AISI 316L 
2B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304 NO,4</t>
        </r>
      </text>
    </comment>
    <comment ref="G52" authorId="1" shapeId="0">
      <text>
        <r>
          <rPr>
            <b/>
            <sz val="9"/>
            <color indexed="81"/>
            <rFont val="Tahoma"/>
            <family val="2"/>
            <charset val="204"/>
          </rPr>
          <t>Гула Николай: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87" authorId="2" shapeId="0">
      <text>
        <r>
          <rPr>
            <b/>
            <sz val="9"/>
            <color indexed="8"/>
            <rFont val="Tahoma"/>
            <family val="2"/>
            <charset val="204"/>
          </rPr>
          <t>Admin:</t>
        </r>
        <r>
          <rPr>
            <sz val="9"/>
            <color indexed="8"/>
            <rFont val="Tahoma"/>
            <family val="2"/>
            <charset val="204"/>
          </rPr>
          <t xml:space="preserve">
480+550+580мм = 33,2+38,4+40,2кг</t>
        </r>
      </text>
    </comment>
    <comment ref="C203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04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05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сильно магнитится и маленькая искра</t>
        </r>
      </text>
    </comment>
    <comment ref="C208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228" authorId="2" shapeId="0">
      <text>
        <r>
          <rPr>
            <b/>
            <sz val="9"/>
            <color indexed="8"/>
            <rFont val="Tahoma"/>
            <family val="2"/>
            <charset val="204"/>
          </rPr>
          <t>Admin:</t>
        </r>
        <r>
          <rPr>
            <sz val="9"/>
            <color indexed="8"/>
            <rFont val="Tahoma"/>
            <family val="2"/>
            <charset val="204"/>
          </rPr>
          <t xml:space="preserve">
с 2-х сторон скругления, если их отрезать то получится ровный прут длиной 150мм
и еще радиус не круглый а шестигранный
</t>
        </r>
      </text>
    </comment>
    <comment ref="H229" authorId="2" shapeId="0">
      <text>
        <r>
          <rPr>
            <b/>
            <sz val="9"/>
            <color indexed="8"/>
            <rFont val="Tahoma"/>
            <family val="2"/>
            <charset val="204"/>
          </rPr>
          <t>Admin:</t>
        </r>
        <r>
          <rPr>
            <sz val="9"/>
            <color indexed="8"/>
            <rFont val="Tahoma"/>
            <family val="2"/>
            <charset val="204"/>
          </rPr>
          <t xml:space="preserve">
с 2-х сторон скругления, если их отрезать то получится ровный прут длиной 150мм
и еще радиус не круглый а шестигранный
</t>
        </r>
      </text>
    </comment>
    <comment ref="G265" authorId="0" shapeId="0">
      <text>
        <r>
          <rPr>
            <b/>
            <sz val="9"/>
            <color indexed="81"/>
            <rFont val="Tahoma"/>
            <family val="2"/>
            <charset val="204"/>
          </rPr>
          <t>Microsoft Office: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<sst xmlns="http://schemas.openxmlformats.org/spreadsheetml/2006/main" count="4150" uniqueCount="520">
  <si>
    <t>сплав</t>
  </si>
  <si>
    <t>изделие</t>
  </si>
  <si>
    <t>Марка сплава</t>
  </si>
  <si>
    <t>сост.</t>
  </si>
  <si>
    <t>Толщина,диаметр,размер</t>
  </si>
  <si>
    <t>Ширина,стенка,мм</t>
  </si>
  <si>
    <t>Длина</t>
  </si>
  <si>
    <t>комментарии</t>
  </si>
  <si>
    <t>Остаток</t>
  </si>
  <si>
    <t>ед.</t>
  </si>
  <si>
    <t>Цена грн с НДС</t>
  </si>
  <si>
    <t>Цена реза</t>
  </si>
  <si>
    <t>гранула</t>
  </si>
  <si>
    <t>кг</t>
  </si>
  <si>
    <t>нд</t>
  </si>
  <si>
    <t>лист рифл.</t>
  </si>
  <si>
    <t>АД0</t>
  </si>
  <si>
    <t>н2</t>
  </si>
  <si>
    <t>шт</t>
  </si>
  <si>
    <t>Д16</t>
  </si>
  <si>
    <t>лист</t>
  </si>
  <si>
    <t>тв</t>
  </si>
  <si>
    <t>лист 6,9кг</t>
  </si>
  <si>
    <t>н</t>
  </si>
  <si>
    <t>1шт. = 8,3 кг.</t>
  </si>
  <si>
    <t>м</t>
  </si>
  <si>
    <t>1шт. = 19 кг.</t>
  </si>
  <si>
    <t>2 шт.</t>
  </si>
  <si>
    <t>2шт</t>
  </si>
  <si>
    <t>т</t>
  </si>
  <si>
    <t>АД31</t>
  </si>
  <si>
    <t>полоса</t>
  </si>
  <si>
    <t>аналог Д16Т</t>
  </si>
  <si>
    <t>т5</t>
  </si>
  <si>
    <t>1м=0,271кг</t>
  </si>
  <si>
    <t>т6</t>
  </si>
  <si>
    <t>п</t>
  </si>
  <si>
    <t>бухта</t>
  </si>
  <si>
    <t>АМ</t>
  </si>
  <si>
    <t>АТ</t>
  </si>
  <si>
    <t>бухты</t>
  </si>
  <si>
    <t>птв</t>
  </si>
  <si>
    <t>бухта (1м = 0,213кг)</t>
  </si>
  <si>
    <t>проф.</t>
  </si>
  <si>
    <t>Т5</t>
  </si>
  <si>
    <t>16х10,5</t>
  </si>
  <si>
    <t>угловой стыковочный 16х10,5 для композитных листов 3мм</t>
  </si>
  <si>
    <t>проф. швел-р</t>
  </si>
  <si>
    <t>анод серебро</t>
  </si>
  <si>
    <t>15х13х15</t>
  </si>
  <si>
    <t>1м\п=0,164кг.</t>
  </si>
  <si>
    <t>20х20х20</t>
  </si>
  <si>
    <t xml:space="preserve">     П-подібний теор 1м=0,232кг</t>
  </si>
  <si>
    <t>13х15х13</t>
  </si>
  <si>
    <t>теор вес 0,163кг/м.</t>
  </si>
  <si>
    <t>10,9х20,8х10,9</t>
  </si>
  <si>
    <t>теор 1м=0,171кг</t>
  </si>
  <si>
    <t>швеллер 3м=0,94кг</t>
  </si>
  <si>
    <t>25х25х25</t>
  </si>
  <si>
    <t>1 м\п. 0,39 кг.</t>
  </si>
  <si>
    <t>42,5х45х42,5</t>
  </si>
  <si>
    <t>1 м\п. 0,69 кг.</t>
  </si>
  <si>
    <t>40х60х40</t>
  </si>
  <si>
    <t>проф. тавр</t>
  </si>
  <si>
    <t>30х20</t>
  </si>
  <si>
    <t>40х20</t>
  </si>
  <si>
    <t>3м = 0,93 кг.</t>
  </si>
  <si>
    <t>30х30</t>
  </si>
  <si>
    <t>3м = 0,9 кг.</t>
  </si>
  <si>
    <t>40х40</t>
  </si>
  <si>
    <t>1 м\п. 0,63 кг.</t>
  </si>
  <si>
    <t>80х50</t>
  </si>
  <si>
    <t>Т6</t>
  </si>
  <si>
    <t>Тавр 3м= 1,95 кг</t>
  </si>
  <si>
    <t>100х50</t>
  </si>
  <si>
    <t>порог для пола 39х4,5 ПАС1302 1м =0,202кг</t>
  </si>
  <si>
    <t>прут</t>
  </si>
  <si>
    <t>Т3</t>
  </si>
  <si>
    <t>3м=0,622кг</t>
  </si>
  <si>
    <t>куски</t>
  </si>
  <si>
    <t>3м=0,93кг</t>
  </si>
  <si>
    <t>3м=1,63кг</t>
  </si>
  <si>
    <t>3м=2,2кг</t>
  </si>
  <si>
    <t xml:space="preserve"> </t>
  </si>
  <si>
    <t>3м=4,1кг</t>
  </si>
  <si>
    <t>Т4</t>
  </si>
  <si>
    <t>это аналог Д16Т</t>
  </si>
  <si>
    <t>3м=10,3кг</t>
  </si>
  <si>
    <t>Т4510</t>
  </si>
  <si>
    <t>1шт</t>
  </si>
  <si>
    <t>1шт 20кг</t>
  </si>
  <si>
    <t>Ал. пруток 140,0  2017 Т4 пресований</t>
  </si>
  <si>
    <t>труба</t>
  </si>
  <si>
    <t>3м= 0,138кг /1 м 0,043</t>
  </si>
  <si>
    <t>Украина</t>
  </si>
  <si>
    <t>15х15</t>
  </si>
  <si>
    <t>теор вес 0,185кг/м.пог</t>
  </si>
  <si>
    <t>20х10</t>
  </si>
  <si>
    <t>20х20</t>
  </si>
  <si>
    <t>25х20</t>
  </si>
  <si>
    <t>25х25</t>
  </si>
  <si>
    <t>1 шт. 1,13 кг.</t>
  </si>
  <si>
    <t>теор вес 0,499кг/м.</t>
  </si>
  <si>
    <t>1м = 0,612кг</t>
  </si>
  <si>
    <t>1 шт.1,23 кг.</t>
  </si>
  <si>
    <t>теор вес 0,48кг/м</t>
  </si>
  <si>
    <t>1м=0,392кг</t>
  </si>
  <si>
    <t>1м=0,566кг</t>
  </si>
  <si>
    <t>теор вес =0,652кг/м. пог</t>
  </si>
  <si>
    <t>теор вес 0,612кг/м</t>
  </si>
  <si>
    <t>1м=1,203кг</t>
  </si>
  <si>
    <t>45х45</t>
  </si>
  <si>
    <t>1м=0,932кг</t>
  </si>
  <si>
    <t>50х20</t>
  </si>
  <si>
    <t>теор вес 0,715кг/м. пог</t>
  </si>
  <si>
    <t>50х30</t>
  </si>
  <si>
    <t>50х50</t>
  </si>
  <si>
    <t>теор вес 1,041кг/м.</t>
  </si>
  <si>
    <t>60х30</t>
  </si>
  <si>
    <t>60х40</t>
  </si>
  <si>
    <t>60х60</t>
  </si>
  <si>
    <t xml:space="preserve"> 1шт = 3,2 кг есть отбой</t>
  </si>
  <si>
    <t>1м\п=3кг.</t>
  </si>
  <si>
    <t>80х20</t>
  </si>
  <si>
    <t>80х40</t>
  </si>
  <si>
    <t>80х80</t>
  </si>
  <si>
    <t>теор вес 1,691кг/м.</t>
  </si>
  <si>
    <t>100х40</t>
  </si>
  <si>
    <t>100х100</t>
  </si>
  <si>
    <t>120х40</t>
  </si>
  <si>
    <t>10х10</t>
  </si>
  <si>
    <t>1м = 0,052кг</t>
  </si>
  <si>
    <t>1м = 0,079кг</t>
  </si>
  <si>
    <t>теор вес 0,206кг/м.пог</t>
  </si>
  <si>
    <t>25х15</t>
  </si>
  <si>
    <t>6м=0,96кг</t>
  </si>
  <si>
    <t>~1000</t>
  </si>
  <si>
    <t>1шт 0,174кг</t>
  </si>
  <si>
    <t>1м=0,385кг</t>
  </si>
  <si>
    <t>30х15</t>
  </si>
  <si>
    <t>40х25</t>
  </si>
  <si>
    <t>3м = 1,27 кг.</t>
  </si>
  <si>
    <t>3м=1,36кг</t>
  </si>
  <si>
    <t xml:space="preserve">3м=1,16кг </t>
  </si>
  <si>
    <t xml:space="preserve">0,531кг/м.п </t>
  </si>
  <si>
    <t>1м=1,29кг</t>
  </si>
  <si>
    <t>теор вес 0,64кг/м.пог</t>
  </si>
  <si>
    <t>4х3,5</t>
  </si>
  <si>
    <t>1 шт. 4,025 кг.</t>
  </si>
  <si>
    <t>теор вес 1,28кг/м. пог</t>
  </si>
  <si>
    <t>140х40</t>
  </si>
  <si>
    <t>3м=5,37кг</t>
  </si>
  <si>
    <t>150х40</t>
  </si>
  <si>
    <t xml:space="preserve">  </t>
  </si>
  <si>
    <t>чушка</t>
  </si>
  <si>
    <t>шестигранник</t>
  </si>
  <si>
    <t>шина</t>
  </si>
  <si>
    <t>анод</t>
  </si>
  <si>
    <t>1м=0,11кг</t>
  </si>
  <si>
    <t>теор вес 0,163кг/м</t>
  </si>
  <si>
    <t>1м=0,22кг</t>
  </si>
  <si>
    <t>1м=0,33кг</t>
  </si>
  <si>
    <t>теор вес = 0,49кг/м. пог</t>
  </si>
  <si>
    <t>3м=1,34 кг</t>
  </si>
  <si>
    <t>3м=1,57кг</t>
  </si>
  <si>
    <t>овал 3м=0,77 кг</t>
  </si>
  <si>
    <t>твердая ламается на изгиб</t>
  </si>
  <si>
    <t>1м=1,3кг</t>
  </si>
  <si>
    <t>теор вес 1,084кг/м.пог</t>
  </si>
  <si>
    <t>3м= 6,5 кг</t>
  </si>
  <si>
    <t>отрезки</t>
  </si>
  <si>
    <t>бронза</t>
  </si>
  <si>
    <t>втулка</t>
  </si>
  <si>
    <t>БрАЖ 9-4</t>
  </si>
  <si>
    <t>БрОЦС 5-5-5</t>
  </si>
  <si>
    <t>БрКМц 3-1</t>
  </si>
  <si>
    <t>порезка как d=36 мм</t>
  </si>
  <si>
    <t>БрАЖНМц 9-4-4-1</t>
  </si>
  <si>
    <t>маркирован</t>
  </si>
  <si>
    <t>порезка как d=46 мм</t>
  </si>
  <si>
    <t>латунь</t>
  </si>
  <si>
    <t>Л63</t>
  </si>
  <si>
    <t>ЛС 59-1</t>
  </si>
  <si>
    <t>в разводах, мяг</t>
  </si>
  <si>
    <t>в разводах</t>
  </si>
  <si>
    <t>реально Ф119 ЛМцС</t>
  </si>
  <si>
    <t>ЛС59-1</t>
  </si>
  <si>
    <t>магний</t>
  </si>
  <si>
    <t>МГ-90</t>
  </si>
  <si>
    <t>Китай Мг 99,95%</t>
  </si>
  <si>
    <t>М1</t>
  </si>
  <si>
    <t>М2</t>
  </si>
  <si>
    <t>М</t>
  </si>
  <si>
    <t>ММ</t>
  </si>
  <si>
    <t>ПММ</t>
  </si>
  <si>
    <t xml:space="preserve">бухты </t>
  </si>
  <si>
    <t>ШМТ</t>
  </si>
  <si>
    <t>3м= 3,3 кг</t>
  </si>
  <si>
    <t>1 шт.4 кг.</t>
  </si>
  <si>
    <t>3м = 4,86кг</t>
  </si>
  <si>
    <t>3м=8,1кг</t>
  </si>
  <si>
    <t>3м=8кг</t>
  </si>
  <si>
    <t>3м=9,7кг</t>
  </si>
  <si>
    <t>3м=12,9 кг</t>
  </si>
  <si>
    <t>3м= 10,8кг</t>
  </si>
  <si>
    <t>3м=12,9кг</t>
  </si>
  <si>
    <t>3м = 21,6кг</t>
  </si>
  <si>
    <t>н/ж</t>
  </si>
  <si>
    <t>12Х18Н10Т</t>
  </si>
  <si>
    <t>неосв. Немагнитит</t>
  </si>
  <si>
    <t>12Х18Н10т</t>
  </si>
  <si>
    <t>08Х18Н10</t>
  </si>
  <si>
    <t>пленка 1шт 12,4 кг.</t>
  </si>
  <si>
    <t>пленка 1шт 2,8 кг.</t>
  </si>
  <si>
    <t>пленка 1шт 3,3 кг.</t>
  </si>
  <si>
    <t>пленка 1шт 7,3 кг.</t>
  </si>
  <si>
    <t>пленка 1шт 15,8 кг.</t>
  </si>
  <si>
    <t>пленка 1шт 25,3 кг.</t>
  </si>
  <si>
    <t>пленка 1шт 6,8 кг.</t>
  </si>
  <si>
    <t>пленка 1шт 7,8 кг.</t>
  </si>
  <si>
    <t>пленка 1шт 8,4 кг.</t>
  </si>
  <si>
    <t>пленка 1шт 9 кг.</t>
  </si>
  <si>
    <t>пленка 1шт 9,6 кг.</t>
  </si>
  <si>
    <t>пленка 1шт 9,8 кг.</t>
  </si>
  <si>
    <t>пленка 1шт 23 кг.</t>
  </si>
  <si>
    <t>пленка 1шт 18,6 кг.</t>
  </si>
  <si>
    <t>пленка 1шт 37,4кг</t>
  </si>
  <si>
    <t>пленка 1шт 37,6 кг.</t>
  </si>
  <si>
    <t>430 N0,4</t>
  </si>
  <si>
    <t>пленка 1шт 35,7кг</t>
  </si>
  <si>
    <t>49кг.пленка</t>
  </si>
  <si>
    <t>пленка</t>
  </si>
  <si>
    <t>1шт 6,8 кг.</t>
  </si>
  <si>
    <t>пленка 1шт 18 кг</t>
  </si>
  <si>
    <t>(DIN 1,4301)B2   74+72кг.</t>
  </si>
  <si>
    <t>304 N0,1 б/пл.</t>
  </si>
  <si>
    <t>304 N0,1</t>
  </si>
  <si>
    <t>импортная 1шт 1,5кг</t>
  </si>
  <si>
    <t>4шт. Осветл.</t>
  </si>
  <si>
    <t>чечевица 1шт 8 кг</t>
  </si>
  <si>
    <t>чечевица 1шт 21,2 кг</t>
  </si>
  <si>
    <t>304 N0,1 чечевица</t>
  </si>
  <si>
    <t>09Х18Н10Т</t>
  </si>
  <si>
    <t>480+550+580мм</t>
  </si>
  <si>
    <t>Со11,5%</t>
  </si>
  <si>
    <t>осветленный</t>
  </si>
  <si>
    <t>L=2470-1320</t>
  </si>
  <si>
    <t>тянется</t>
  </si>
  <si>
    <t>осветл.</t>
  </si>
  <si>
    <t>магнитит</t>
  </si>
  <si>
    <t>неосвет</t>
  </si>
  <si>
    <t>поковка</t>
  </si>
  <si>
    <t>12Х17</t>
  </si>
  <si>
    <t>10,8+10,6кг</t>
  </si>
  <si>
    <t>26,6+26,6+26,8 кг.</t>
  </si>
  <si>
    <t>шовная почти красивая 1шт1,8кг.</t>
  </si>
  <si>
    <t>4 шт.около1500мм.</t>
  </si>
  <si>
    <t>2 шт.7,6кг=1шт.</t>
  </si>
  <si>
    <t>80х120</t>
  </si>
  <si>
    <t>2240мм=12,6кг, 2740=15,4кг</t>
  </si>
  <si>
    <t>куски не соосная</t>
  </si>
  <si>
    <t>свинец</t>
  </si>
  <si>
    <t>Ч</t>
  </si>
  <si>
    <t>Ч-чистый, в банках по 0,95кг</t>
  </si>
  <si>
    <t>ССу2</t>
  </si>
  <si>
    <t>С2</t>
  </si>
  <si>
    <t>рулон</t>
  </si>
  <si>
    <t>пломба</t>
  </si>
  <si>
    <t>С1</t>
  </si>
  <si>
    <t>1 шт. 80 кг.</t>
  </si>
  <si>
    <t>Толщина, диаметр, мм</t>
  </si>
  <si>
    <t>Длина,мм</t>
  </si>
  <si>
    <t>Теор.вес</t>
  </si>
  <si>
    <t>порог на ступень двойной угловой+резина</t>
  </si>
  <si>
    <t>порог на ступень угловой+резина 5х20х48</t>
  </si>
  <si>
    <t>порог на ступень двойной+резина</t>
  </si>
  <si>
    <t>1м=0,82кг</t>
  </si>
  <si>
    <t>квадрат</t>
  </si>
  <si>
    <t>аналог Д1Т</t>
  </si>
  <si>
    <t>3м=2,6кг</t>
  </si>
  <si>
    <t>в бухтах по 50кг</t>
  </si>
  <si>
    <t>15/17х55х230мм</t>
  </si>
  <si>
    <t>1м=1,05кг</t>
  </si>
  <si>
    <t>3м =16,8кг</t>
  </si>
  <si>
    <t>1 шт.6,77 кг.</t>
  </si>
  <si>
    <t>1 шт.4,8 кг.</t>
  </si>
  <si>
    <t>3м=5,45кг</t>
  </si>
  <si>
    <t>3м=16,1кг</t>
  </si>
  <si>
    <t>овал</t>
  </si>
  <si>
    <t>1 шт.6,2 кг.</t>
  </si>
  <si>
    <t>1 шт.10,8 кг.</t>
  </si>
  <si>
    <t>стрічка</t>
  </si>
  <si>
    <t>Украина порезка как d=41 мм</t>
  </si>
  <si>
    <t>мідь</t>
  </si>
  <si>
    <t>1 шт.5,35 кг.</t>
  </si>
  <si>
    <t>алюміній</t>
  </si>
  <si>
    <t>Товщина,діаметр,розмір</t>
  </si>
  <si>
    <t>Ширина,стінка,мм</t>
  </si>
  <si>
    <t>Теор.вага</t>
  </si>
  <si>
    <t>Довжина</t>
  </si>
  <si>
    <t>Залишок</t>
  </si>
  <si>
    <t>Коментар</t>
  </si>
  <si>
    <t>Од.</t>
  </si>
  <si>
    <t>Ціна грн с ПДВ</t>
  </si>
  <si>
    <t>Ціна поріз</t>
  </si>
  <si>
    <t>Сплав</t>
  </si>
  <si>
    <t>Вироб</t>
  </si>
  <si>
    <t>Стан</t>
  </si>
  <si>
    <t>квінтет</t>
  </si>
  <si>
    <t>дріт</t>
  </si>
  <si>
    <t>кутник</t>
  </si>
  <si>
    <t>16х16</t>
  </si>
  <si>
    <t>1 шт.9,6 кг.</t>
  </si>
  <si>
    <t>поковка длина 520-1080мм</t>
  </si>
  <si>
    <t>пленка 1шт 15,4 кг.</t>
  </si>
  <si>
    <t>7шт=18,9кг</t>
  </si>
  <si>
    <t>волнообразный</t>
  </si>
  <si>
    <t>пленка 1шт 37,4 кг.</t>
  </si>
  <si>
    <t>ширина от 270 до 300мм</t>
  </si>
  <si>
    <t>не магнит</t>
  </si>
  <si>
    <t>AISI 304/304L  1,4301/1,4307</t>
  </si>
  <si>
    <t>≈3000</t>
  </si>
  <si>
    <t>1шт=6,2 кг</t>
  </si>
  <si>
    <t>1шт=6,1 кг</t>
  </si>
  <si>
    <t>1шт=7,5 кг</t>
  </si>
  <si>
    <t>300+/-</t>
  </si>
  <si>
    <t>красивая</t>
  </si>
  <si>
    <t>1 шт.11,9 кг.</t>
  </si>
  <si>
    <t>осветл.1 шт.15 кг.</t>
  </si>
  <si>
    <t>осветл.1 шт.17,2 кг.</t>
  </si>
  <si>
    <t>осветл.1 шт.16,8 кг.</t>
  </si>
  <si>
    <t>1 шт.16,8 кг.</t>
  </si>
  <si>
    <t>1 шт.9 кг.</t>
  </si>
  <si>
    <t>1шт=27,5 кг</t>
  </si>
  <si>
    <t>1шт=27 кг</t>
  </si>
  <si>
    <t>1шт=27,2 кг</t>
  </si>
  <si>
    <t>красивая (304)</t>
  </si>
  <si>
    <t>1шт=30кг осветл.</t>
  </si>
  <si>
    <t>1шт=30,4 кг</t>
  </si>
  <si>
    <t>~600</t>
  </si>
  <si>
    <t>1 шт.7,8 кг.</t>
  </si>
  <si>
    <t>08Х18Н10Т</t>
  </si>
  <si>
    <t>отбой</t>
  </si>
  <si>
    <t>3х3м+1х1,84м.</t>
  </si>
  <si>
    <t>шовная красивая 1шт1,6кг.</t>
  </si>
  <si>
    <t>1400;1795</t>
  </si>
  <si>
    <t>шовная шлиф.</t>
  </si>
  <si>
    <t>1 шт.3,7 кг.</t>
  </si>
  <si>
    <t>1090-1340</t>
  </si>
  <si>
    <t>80х60</t>
  </si>
  <si>
    <t>не соосная</t>
  </si>
  <si>
    <t>660+</t>
  </si>
  <si>
    <t>магнитится</t>
  </si>
  <si>
    <t>1 шт. 10,3 кг.</t>
  </si>
  <si>
    <t>реально ф122</t>
  </si>
  <si>
    <t>1 шт.11,8 кг.</t>
  </si>
  <si>
    <t>40,6кг+40,4кг</t>
  </si>
  <si>
    <t>химия 354 Pb-99,9 (1шт.40см.0,2кг.)</t>
  </si>
  <si>
    <t>ріжим від 1кг (100грн/різ)</t>
  </si>
  <si>
    <t>1шт =15 кг</t>
  </si>
  <si>
    <t>сетка</t>
  </si>
  <si>
    <t>1шт 12 кг</t>
  </si>
  <si>
    <t>1шт 15,5кг</t>
  </si>
  <si>
    <t>3м = 26,8 кг</t>
  </si>
  <si>
    <t>магнитит (9%Ni)</t>
  </si>
  <si>
    <t>1шт=14,8 кг</t>
  </si>
  <si>
    <t>1*4*4*1000 транспортерная</t>
  </si>
  <si>
    <t>4шт.L=1790-1280мм.</t>
  </si>
  <si>
    <t>Цена, грн</t>
  </si>
  <si>
    <t>Таблиця ваги металів в залежності від параметрів</t>
  </si>
  <si>
    <t>коло</t>
  </si>
  <si>
    <t>метал</t>
  </si>
  <si>
    <t>марка</t>
  </si>
  <si>
    <t xml:space="preserve">довжина, м </t>
  </si>
  <si>
    <t>діаметр, мм</t>
  </si>
  <si>
    <t>вага, кг</t>
  </si>
  <si>
    <t>довжина, м</t>
  </si>
  <si>
    <t>товщина стінки, мм</t>
  </si>
  <si>
    <t>товщина, мм</t>
  </si>
  <si>
    <t>ширина, м</t>
  </si>
  <si>
    <t>БрОЦС</t>
  </si>
  <si>
    <t>БрАЖ9-4</t>
  </si>
  <si>
    <t>БрАЖ-укр.</t>
  </si>
  <si>
    <t>БрАМц9-2</t>
  </si>
  <si>
    <t>БрКМц3-1</t>
  </si>
  <si>
    <t>БрКН1</t>
  </si>
  <si>
    <t>АМг</t>
  </si>
  <si>
    <t>магній</t>
  </si>
  <si>
    <t>титан</t>
  </si>
  <si>
    <t>нікель</t>
  </si>
  <si>
    <t>олово</t>
  </si>
  <si>
    <t>цинк</t>
  </si>
  <si>
    <t>кадмій</t>
  </si>
  <si>
    <t>вольфрам</t>
  </si>
  <si>
    <t>молібден</t>
  </si>
  <si>
    <t xml:space="preserve">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</si>
  <si>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</si>
  <si>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</t>
  </si>
  <si>
    <t xml:space="preserve">                    </t>
  </si>
  <si>
    <t xml:space="preserve">                      </t>
  </si>
  <si>
    <t xml:space="preserve">            </t>
  </si>
  <si>
    <t xml:space="preserve">                 </t>
  </si>
  <si>
    <t xml:space="preserve">                             </t>
  </si>
  <si>
    <t xml:space="preserve">                                                                                                                                                               </t>
  </si>
  <si>
    <t>около 6,6кг/шт</t>
  </si>
  <si>
    <t>1шт=6кг</t>
  </si>
  <si>
    <t>1 шт.7,6 кг.</t>
  </si>
  <si>
    <t>бухта 50 м</t>
  </si>
  <si>
    <t xml:space="preserve"> Бразилия, в бухтах 5/16</t>
  </si>
  <si>
    <t>Греция бухта 50 м</t>
  </si>
  <si>
    <t>3м= 8,1кг</t>
  </si>
  <si>
    <t>Цена грн</t>
  </si>
  <si>
    <t>порог на ступень одинарный+резина</t>
  </si>
  <si>
    <t>длинный</t>
  </si>
  <si>
    <t>3м= 5 кг</t>
  </si>
  <si>
    <t>2шт=4кг</t>
  </si>
  <si>
    <t>пленка 304 ?</t>
  </si>
  <si>
    <t>YC INOX 304 с вырезом</t>
  </si>
  <si>
    <t>неосветл.ржавый</t>
  </si>
  <si>
    <t>Торговий дім АСКОМАШ   –   Кольоровий МЕТАЛОПРОКАТ</t>
  </si>
  <si>
    <t>www.acko.com.ua</t>
  </si>
  <si>
    <t>www.acko.prom.ua</t>
  </si>
  <si>
    <t>metal@acko.com.ua</t>
  </si>
  <si>
    <t>шестигран</t>
  </si>
  <si>
    <t>(093) 263-37-79,   (050) 263-37-79,   (067) 263-37-79,   (044) 357-37-79</t>
  </si>
  <si>
    <t>1м=3,252кг</t>
  </si>
  <si>
    <t>темна в розводах</t>
  </si>
  <si>
    <t>Кузоцм ДКРНМ 3бухты</t>
  </si>
  <si>
    <t>12Х18Н9</t>
  </si>
  <si>
    <t>путанная</t>
  </si>
  <si>
    <t>Ni 3% не маг.</t>
  </si>
  <si>
    <t>коротыши неосветл.</t>
  </si>
  <si>
    <t>кусочки рез. Сваркой не осветл.</t>
  </si>
  <si>
    <t>1шт=27,4 кг</t>
  </si>
  <si>
    <t>2шт химия 470 Ni=35,4%</t>
  </si>
  <si>
    <t>аналог Д16Т  1шт.6 кг.</t>
  </si>
  <si>
    <t>3м=17,2</t>
  </si>
  <si>
    <t>анод (серебро) реал.L=1495 мм</t>
  </si>
  <si>
    <t>одна бухта (3м.=16,2кг.)</t>
  </si>
  <si>
    <t>АПУ80-3Р АД31</t>
  </si>
  <si>
    <t>АПУ48-6Р АД31</t>
  </si>
  <si>
    <t>АП48-6Р   АД31</t>
  </si>
  <si>
    <t>АП80-6Р   АД31</t>
  </si>
  <si>
    <t>бухта (1м = 0,136кг)</t>
  </si>
  <si>
    <t>1м\п=1кг.</t>
  </si>
  <si>
    <t>уцененная</t>
  </si>
  <si>
    <t>анод 1шт =0,264кг</t>
  </si>
  <si>
    <t>1шт =0,28кг</t>
  </si>
  <si>
    <t>порезка как d=42 мм</t>
  </si>
  <si>
    <t>порезка как d=61 мм</t>
  </si>
  <si>
    <t>Л90</t>
  </si>
  <si>
    <t>химия 432</t>
  </si>
  <si>
    <t>мяг (томпак)</t>
  </si>
  <si>
    <t>тв.</t>
  </si>
  <si>
    <t>1 шт.3,25 кг.</t>
  </si>
  <si>
    <t>515 грн/шт</t>
  </si>
  <si>
    <t>474 грн/кг</t>
  </si>
  <si>
    <t>проф.поріг</t>
  </si>
  <si>
    <t>Гума Ш30чорна</t>
  </si>
  <si>
    <t>3м=8,2кг.</t>
  </si>
  <si>
    <t>489\534</t>
  </si>
  <si>
    <t>Украина порезка как d=51 мм</t>
  </si>
  <si>
    <t xml:space="preserve">Кольчугино </t>
  </si>
  <si>
    <t>порезка как d=30,5 мм</t>
  </si>
  <si>
    <t>гвозди</t>
  </si>
  <si>
    <t>в ящиках</t>
  </si>
  <si>
    <t>темный</t>
  </si>
  <si>
    <t>1шт 37,6кг</t>
  </si>
  <si>
    <t>химия 651</t>
  </si>
  <si>
    <t>Темный госрезерв 1,15мм</t>
  </si>
  <si>
    <t>согнуты пополам</t>
  </si>
  <si>
    <t>1 шт.0,8 кг. Согнута в четверо</t>
  </si>
  <si>
    <t>45+55кг</t>
  </si>
  <si>
    <t>м, 63,4+22,8кг</t>
  </si>
  <si>
    <t>Л60</t>
  </si>
  <si>
    <t>(16,8+10+10,2)</t>
  </si>
  <si>
    <t>6х8</t>
  </si>
  <si>
    <t>1000мм+/-</t>
  </si>
  <si>
    <t>Л63, длина от 1,5 м</t>
  </si>
  <si>
    <t>химия 620</t>
  </si>
  <si>
    <t>до 1м</t>
  </si>
  <si>
    <t>ЛО62</t>
  </si>
  <si>
    <t>химия: Cu61,9% Zn36,4% Sn1,2%</t>
  </si>
  <si>
    <t>Л70</t>
  </si>
  <si>
    <t>хим.79 для резки, Л70</t>
  </si>
  <si>
    <t>реально Ф109</t>
  </si>
  <si>
    <t>реально Ф119</t>
  </si>
  <si>
    <t>химия 416</t>
  </si>
  <si>
    <t>1 шт.7,9 кг.</t>
  </si>
  <si>
    <t>20,4+20,6+21,8кг</t>
  </si>
  <si>
    <t>ЛМСКА</t>
  </si>
  <si>
    <t>405+570мм</t>
  </si>
  <si>
    <t>ЛМцЖ 55-3-1</t>
  </si>
  <si>
    <t>коротк</t>
  </si>
  <si>
    <t>это не Л63</t>
  </si>
  <si>
    <t>литье</t>
  </si>
  <si>
    <t>Л80</t>
  </si>
  <si>
    <t>два размера (10,4+43 кг)</t>
  </si>
  <si>
    <t>Цена за метр квадратный</t>
  </si>
  <si>
    <t>отрезки около 1,5м</t>
  </si>
  <si>
    <t>отрезки около 3-2 м очень не ровные</t>
  </si>
  <si>
    <t>отрезки немера 1,7-2м</t>
  </si>
  <si>
    <t>~1700</t>
  </si>
  <si>
    <t>отрезки около 1м</t>
  </si>
  <si>
    <t>Л96</t>
  </si>
  <si>
    <t>76х38</t>
  </si>
  <si>
    <t>волноводная</t>
  </si>
  <si>
    <t>шестигранная труба фвн=20мм</t>
  </si>
  <si>
    <t>1м=0,7кг</t>
  </si>
  <si>
    <t>бухта птв. (33,6+33,6)</t>
  </si>
  <si>
    <t>/м.кв</t>
  </si>
  <si>
    <t>1800/м.кв</t>
  </si>
  <si>
    <t>1440/м.кв</t>
  </si>
  <si>
    <t>1620/м.кв</t>
  </si>
  <si>
    <t>42грн/м.пог</t>
  </si>
  <si>
    <t>выставлять счета 2-мя позициями проволока + катушка по 255 грн/шт</t>
  </si>
  <si>
    <t>3м=8,6кг</t>
  </si>
  <si>
    <t>3м =13,45кг</t>
  </si>
  <si>
    <t>свинець</t>
  </si>
  <si>
    <t>пруток гнутый для чеканки (набивки труб)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</si>
</sst>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10"/>
      <name val="Arial Cyr"/>
      <family val="2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sz val="10"/>
      <color indexed="8"/>
      <name val="Arial Cyr"/>
      <family val="2"/>
      <charset val="204"/>
    </font>
    <font>
      <sz val="10"/>
      <color indexed="8"/>
      <name val="Arial"/>
      <family val="2"/>
    </font>
    <font>
      <sz val="8"/>
      <color indexed="8"/>
      <name val="Arial Cyr"/>
      <charset val="204"/>
    </font>
    <font>
      <sz val="10"/>
      <color indexed="10"/>
      <name val="Arial Cyr"/>
      <charset val="204"/>
    </font>
    <font>
      <sz val="9"/>
      <color indexed="8"/>
      <name val="Arial Cyr"/>
      <charset val="204"/>
    </font>
    <font>
      <u/>
      <sz val="10"/>
      <color rgb="FF0000FF"/>
      <name val="Arial Cyr"/>
      <charset val="204"/>
    </font>
    <font>
      <sz val="7"/>
      <color indexed="8"/>
      <name val="Arial Cyr"/>
      <charset val="204"/>
    </font>
    <font>
      <sz val="12"/>
      <color indexed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8"/>
      <name val="Arial Cyr"/>
      <charset val="204"/>
    </font>
    <font>
      <b/>
      <sz val="10"/>
      <color indexed="8"/>
      <name val="Arial Cyr"/>
      <charset val="204"/>
    </font>
    <font>
      <sz val="10"/>
      <color indexed="8"/>
      <name val="Arimo"/>
    </font>
    <font>
      <sz val="10"/>
      <name val="Arial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0"/>
      <color indexed="10"/>
      <name val="Arial Cyr"/>
      <charset val="204"/>
    </font>
    <font>
      <i/>
      <sz val="10"/>
      <name val="Arial Cyr"/>
      <family val="2"/>
      <charset val="204"/>
    </font>
    <font>
      <i/>
      <sz val="10"/>
      <color rgb="FF0000CC"/>
      <name val="Arial Cyr"/>
      <family val="2"/>
      <charset val="204"/>
    </font>
    <font>
      <b/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.5"/>
      <color indexed="8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indexed="10"/>
      <name val="Arial"/>
      <family val="2"/>
      <charset val="204"/>
    </font>
    <font>
      <sz val="10"/>
      <color rgb="FF0000CC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Arimo"/>
    </font>
  </fonts>
  <fills count="17">
    <fill>
      <patternFill patternType="none"/>
    </fill>
    <fill>
      <patternFill patternType="gray125"/>
    </fill>
    <fill>
      <patternFill patternType="solid">
        <fgColor theme="9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0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4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3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5">
    <xf numFmtId="0" fontId="0" fillId="0" borderId="0" xfId="0"/>
    <xf numFmtId="0" fontId="2" fillId="2" borderId="1" xfId="1" applyFont="1" applyFill="1" applyBorder="1" applyAlignment="1">
      <alignment horizontal="center" vertical="center" readingOrder="1"/>
    </xf>
    <xf numFmtId="0" fontId="3" fillId="2" borderId="1" xfId="1" applyFont="1" applyFill="1" applyBorder="1" applyAlignment="1">
      <alignment horizontal="center" vertical="center" wrapText="1" readingOrder="1"/>
    </xf>
    <xf numFmtId="0" fontId="3" fillId="2" borderId="1" xfId="1" applyFont="1" applyFill="1" applyBorder="1" applyAlignment="1">
      <alignment horizontal="left" vertical="center" wrapText="1" readingOrder="1"/>
    </xf>
    <xf numFmtId="0" fontId="3" fillId="2" borderId="1" xfId="1" applyFont="1" applyFill="1" applyBorder="1" applyAlignment="1">
      <alignment horizontal="center" vertical="center" wrapText="1" shrinkToFit="1"/>
    </xf>
    <xf numFmtId="2" fontId="3" fillId="2" borderId="1" xfId="1" applyNumberFormat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shrinkToFit="1"/>
    </xf>
    <xf numFmtId="2" fontId="3" fillId="2" borderId="1" xfId="0" applyNumberFormat="1" applyFont="1" applyFill="1" applyBorder="1" applyAlignment="1">
      <alignment horizontal="center" vertical="center" wrapText="1" shrinkToFit="1"/>
    </xf>
    <xf numFmtId="0" fontId="5" fillId="4" borderId="2" xfId="0" applyFont="1" applyFill="1" applyBorder="1" applyAlignment="1">
      <alignment horizontal="right" vertical="center" readingOrder="1"/>
    </xf>
    <xf numFmtId="0" fontId="5" fillId="4" borderId="2" xfId="0" applyFont="1" applyFill="1" applyBorder="1" applyAlignment="1">
      <alignment horizontal="left" vertical="justify" readingOrder="1"/>
    </xf>
    <xf numFmtId="0" fontId="5" fillId="4" borderId="2" xfId="0" applyFont="1" applyFill="1" applyBorder="1" applyAlignment="1">
      <alignment horizontal="center" vertical="center" readingOrder="1"/>
    </xf>
    <xf numFmtId="0" fontId="5" fillId="4" borderId="2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left" vertical="center"/>
    </xf>
    <xf numFmtId="0" fontId="17" fillId="0" borderId="2" xfId="1" applyFont="1" applyBorder="1" applyAlignment="1">
      <alignment horizontal="right" vertical="center" readingOrder="1"/>
    </xf>
    <xf numFmtId="0" fontId="17" fillId="0" borderId="2" xfId="1" applyFont="1" applyBorder="1" applyAlignment="1">
      <alignment horizontal="left" vertical="center" readingOrder="1"/>
    </xf>
    <xf numFmtId="0" fontId="17" fillId="0" borderId="2" xfId="1" applyFont="1" applyBorder="1" applyAlignment="1">
      <alignment horizontal="center" vertical="center" readingOrder="1"/>
    </xf>
    <xf numFmtId="0" fontId="17" fillId="0" borderId="2" xfId="1" applyFont="1" applyBorder="1" applyAlignment="1">
      <alignment horizontal="center" vertical="center" shrinkToFit="1"/>
    </xf>
    <xf numFmtId="2" fontId="17" fillId="0" borderId="2" xfId="1" applyNumberFormat="1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left" vertical="justify" readingOrder="1"/>
    </xf>
    <xf numFmtId="0" fontId="5" fillId="0" borderId="2" xfId="0" applyFont="1" applyFill="1" applyBorder="1" applyAlignment="1">
      <alignment horizontal="right" vertical="center" readingOrder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4" borderId="2" xfId="0" applyNumberFormat="1" applyFont="1" applyFill="1" applyBorder="1" applyAlignment="1">
      <alignment horizontal="center" vertical="center" wrapText="1" readingOrder="1"/>
    </xf>
    <xf numFmtId="0" fontId="5" fillId="4" borderId="2" xfId="0" applyNumberFormat="1" applyFont="1" applyFill="1" applyBorder="1" applyAlignment="1">
      <alignment horizontal="center" vertical="center" shrinkToFit="1"/>
    </xf>
    <xf numFmtId="2" fontId="6" fillId="0" borderId="2" xfId="0" applyNumberFormat="1" applyFont="1" applyFill="1" applyBorder="1" applyAlignment="1">
      <alignment horizontal="center" vertical="center" wrapText="1" shrinkToFit="1"/>
    </xf>
    <xf numFmtId="0" fontId="5" fillId="4" borderId="2" xfId="0" applyNumberFormat="1" applyFont="1" applyFill="1" applyBorder="1" applyAlignment="1">
      <alignment horizontal="right" vertical="center" wrapText="1" readingOrder="1"/>
    </xf>
    <xf numFmtId="0" fontId="19" fillId="0" borderId="0" xfId="10"/>
    <xf numFmtId="0" fontId="19" fillId="10" borderId="4" xfId="10" applyFill="1" applyBorder="1"/>
    <xf numFmtId="0" fontId="20" fillId="10" borderId="5" xfId="10" applyFont="1" applyFill="1" applyBorder="1"/>
    <xf numFmtId="0" fontId="3" fillId="10" borderId="7" xfId="10" applyFont="1" applyFill="1" applyBorder="1" applyAlignment="1">
      <alignment horizontal="center" vertical="center" wrapText="1"/>
    </xf>
    <xf numFmtId="0" fontId="3" fillId="10" borderId="8" xfId="10" applyFont="1" applyFill="1" applyBorder="1" applyAlignment="1">
      <alignment horizontal="center" vertical="center" wrapText="1"/>
    </xf>
    <xf numFmtId="0" fontId="3" fillId="10" borderId="2" xfId="10" applyFont="1" applyFill="1" applyBorder="1" applyAlignment="1">
      <alignment horizontal="center" vertical="center" wrapText="1"/>
    </xf>
    <xf numFmtId="0" fontId="19" fillId="0" borderId="0" xfId="10" applyAlignment="1">
      <alignment horizontal="center" vertical="center" wrapText="1"/>
    </xf>
    <xf numFmtId="0" fontId="3" fillId="10" borderId="7" xfId="10" applyFont="1" applyFill="1" applyBorder="1" applyAlignment="1">
      <alignment horizontal="center" vertical="center"/>
    </xf>
    <xf numFmtId="0" fontId="22" fillId="10" borderId="8" xfId="10" applyFont="1" applyFill="1" applyBorder="1" applyAlignment="1">
      <alignment horizontal="center" vertical="center"/>
    </xf>
    <xf numFmtId="0" fontId="19" fillId="6" borderId="7" xfId="10" applyFont="1" applyFill="1" applyBorder="1" applyAlignment="1" applyProtection="1">
      <alignment horizontal="center" vertical="center"/>
      <protection locked="0"/>
    </xf>
    <xf numFmtId="0" fontId="19" fillId="6" borderId="2" xfId="10" applyFill="1" applyBorder="1" applyAlignment="1" applyProtection="1">
      <alignment horizontal="center" vertical="center"/>
      <protection locked="0"/>
    </xf>
    <xf numFmtId="0" fontId="19" fillId="9" borderId="2" xfId="10" applyFont="1" applyFill="1" applyBorder="1" applyAlignment="1" applyProtection="1">
      <alignment horizontal="center" vertical="center"/>
      <protection locked="0"/>
    </xf>
    <xf numFmtId="0" fontId="19" fillId="9" borderId="2" xfId="10" applyFill="1" applyBorder="1" applyAlignment="1" applyProtection="1">
      <alignment horizontal="center" vertical="center"/>
      <protection locked="0"/>
    </xf>
    <xf numFmtId="0" fontId="19" fillId="7" borderId="7" xfId="10" applyFill="1" applyBorder="1" applyAlignment="1" applyProtection="1">
      <alignment horizontal="center" vertical="center"/>
      <protection locked="0"/>
    </xf>
    <xf numFmtId="0" fontId="19" fillId="7" borderId="2" xfId="10" applyFill="1" applyBorder="1" applyAlignment="1" applyProtection="1">
      <alignment horizontal="center" vertical="center"/>
      <protection locked="0"/>
    </xf>
    <xf numFmtId="0" fontId="4" fillId="10" borderId="8" xfId="10" applyFont="1" applyFill="1" applyBorder="1" applyAlignment="1">
      <alignment horizontal="center" vertical="center"/>
    </xf>
    <xf numFmtId="0" fontId="3" fillId="10" borderId="8" xfId="10" applyFont="1" applyFill="1" applyBorder="1" applyAlignment="1">
      <alignment horizontal="center" vertical="center"/>
    </xf>
    <xf numFmtId="0" fontId="3" fillId="0" borderId="0" xfId="10" applyFont="1" applyAlignment="1">
      <alignment horizontal="center" vertical="center"/>
    </xf>
    <xf numFmtId="0" fontId="4" fillId="9" borderId="7" xfId="10" applyFont="1" applyFill="1" applyBorder="1" applyAlignment="1" applyProtection="1">
      <alignment horizontal="center" vertical="center"/>
      <protection locked="0" hidden="1"/>
    </xf>
    <xf numFmtId="0" fontId="29" fillId="0" borderId="0" xfId="10" applyFont="1"/>
    <xf numFmtId="164" fontId="22" fillId="6" borderId="8" xfId="10" applyNumberFormat="1" applyFont="1" applyFill="1" applyBorder="1" applyAlignment="1" applyProtection="1">
      <alignment horizontal="center" vertical="center"/>
      <protection hidden="1"/>
    </xf>
    <xf numFmtId="164" fontId="22" fillId="9" borderId="8" xfId="10" applyNumberFormat="1" applyFont="1" applyFill="1" applyBorder="1" applyAlignment="1" applyProtection="1">
      <alignment horizontal="center" vertical="center"/>
      <protection hidden="1"/>
    </xf>
    <xf numFmtId="164" fontId="22" fillId="7" borderId="8" xfId="10" applyNumberFormat="1" applyFont="1" applyFill="1" applyBorder="1" applyAlignment="1" applyProtection="1">
      <alignment horizontal="center" vertical="center"/>
      <protection hidden="1"/>
    </xf>
    <xf numFmtId="0" fontId="19" fillId="6" borderId="7" xfId="10" applyFill="1" applyBorder="1" applyAlignment="1" applyProtection="1">
      <alignment horizontal="center" vertical="center"/>
      <protection locked="0"/>
    </xf>
    <xf numFmtId="0" fontId="19" fillId="7" borderId="2" xfId="10" applyFont="1" applyFill="1" applyBorder="1" applyAlignment="1" applyProtection="1">
      <alignment horizontal="center" vertical="center"/>
      <protection locked="0"/>
    </xf>
    <xf numFmtId="0" fontId="4" fillId="9" borderId="13" xfId="10" applyFont="1" applyFill="1" applyBorder="1" applyAlignment="1" applyProtection="1">
      <alignment horizontal="center" vertical="center"/>
      <protection locked="0" hidden="1"/>
    </xf>
    <xf numFmtId="0" fontId="19" fillId="9" borderId="1" xfId="10" applyFill="1" applyBorder="1" applyAlignment="1" applyProtection="1">
      <alignment horizontal="center" vertical="center"/>
      <protection locked="0"/>
    </xf>
    <xf numFmtId="164" fontId="22" fillId="9" borderId="14" xfId="10" applyNumberFormat="1" applyFont="1" applyFill="1" applyBorder="1" applyAlignment="1" applyProtection="1">
      <alignment horizontal="center" vertical="center"/>
      <protection hidden="1"/>
    </xf>
    <xf numFmtId="0" fontId="19" fillId="7" borderId="13" xfId="10" applyFill="1" applyBorder="1" applyAlignment="1" applyProtection="1">
      <alignment horizontal="center" vertical="center"/>
      <protection locked="0"/>
    </xf>
    <xf numFmtId="0" fontId="19" fillId="7" borderId="1" xfId="10" applyFill="1" applyBorder="1" applyAlignment="1" applyProtection="1">
      <alignment horizontal="center" vertical="center"/>
      <protection locked="0"/>
    </xf>
    <xf numFmtId="164" fontId="22" fillId="7" borderId="14" xfId="10" applyNumberFormat="1" applyFont="1" applyFill="1" applyBorder="1" applyAlignment="1" applyProtection="1">
      <alignment horizontal="center" vertical="center"/>
      <protection hidden="1"/>
    </xf>
    <xf numFmtId="0" fontId="3" fillId="10" borderId="19" xfId="10" applyFont="1" applyFill="1" applyBorder="1" applyAlignment="1">
      <alignment horizontal="center" vertical="center"/>
    </xf>
    <xf numFmtId="0" fontId="3" fillId="10" borderId="20" xfId="10" applyFont="1" applyFill="1" applyBorder="1" applyAlignment="1">
      <alignment horizontal="center" vertical="center"/>
    </xf>
    <xf numFmtId="0" fontId="19" fillId="6" borderId="19" xfId="10" applyFill="1" applyBorder="1" applyAlignment="1" applyProtection="1">
      <alignment horizontal="center" vertical="center"/>
      <protection locked="0"/>
    </xf>
    <xf numFmtId="0" fontId="19" fillId="6" borderId="21" xfId="10" applyFill="1" applyBorder="1" applyAlignment="1" applyProtection="1">
      <alignment horizontal="center" vertical="center"/>
      <protection locked="0"/>
    </xf>
    <xf numFmtId="164" fontId="22" fillId="6" borderId="9" xfId="10" applyNumberFormat="1" applyFont="1" applyFill="1" applyBorder="1" applyAlignment="1" applyProtection="1">
      <alignment horizontal="center" vertical="center"/>
      <protection hidden="1"/>
    </xf>
    <xf numFmtId="0" fontId="7" fillId="4" borderId="2" xfId="0" applyNumberFormat="1" applyFont="1" applyFill="1" applyBorder="1" applyAlignment="1">
      <alignment horizontal="right" vertical="center" readingOrder="1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7" borderId="2" xfId="0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 readingOrder="1"/>
    </xf>
    <xf numFmtId="0" fontId="9" fillId="4" borderId="2" xfId="0" applyFont="1" applyFill="1" applyBorder="1" applyAlignment="1">
      <alignment horizontal="center" vertical="center" readingOrder="1"/>
    </xf>
    <xf numFmtId="0" fontId="5" fillId="7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justify" readingOrder="1"/>
    </xf>
    <xf numFmtId="0" fontId="5" fillId="0" borderId="2" xfId="0" applyNumberFormat="1" applyFont="1" applyFill="1" applyBorder="1" applyAlignment="1">
      <alignment horizontal="right" vertical="center" readingOrder="1"/>
    </xf>
    <xf numFmtId="0" fontId="5" fillId="0" borderId="2" xfId="0" applyNumberFormat="1" applyFont="1" applyFill="1" applyBorder="1" applyAlignment="1">
      <alignment horizontal="left" vertical="center" readingOrder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readingOrder="1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2" fontId="6" fillId="5" borderId="2" xfId="0" applyNumberFormat="1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readingOrder="1"/>
    </xf>
    <xf numFmtId="0" fontId="5" fillId="0" borderId="2" xfId="0" applyFont="1" applyFill="1" applyBorder="1" applyAlignment="1">
      <alignment horizontal="left"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3" xfId="0" applyFont="1" applyBorder="1" applyAlignment="1">
      <alignment horizontal="left" vertical="center" readingOrder="1"/>
    </xf>
    <xf numFmtId="0" fontId="18" fillId="0" borderId="3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readingOrder="1"/>
    </xf>
    <xf numFmtId="0" fontId="33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shrinkToFit="1"/>
    </xf>
    <xf numFmtId="0" fontId="18" fillId="8" borderId="3" xfId="0" applyFont="1" applyFill="1" applyBorder="1" applyAlignment="1">
      <alignment horizontal="center" readingOrder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readingOrder="1"/>
    </xf>
    <xf numFmtId="0" fontId="5" fillId="12" borderId="2" xfId="0" applyFont="1" applyFill="1" applyBorder="1" applyAlignment="1">
      <alignment horizontal="right" vertical="justify" readingOrder="1"/>
    </xf>
    <xf numFmtId="0" fontId="5" fillId="3" borderId="2" xfId="0" applyFont="1" applyFill="1" applyBorder="1" applyAlignment="1">
      <alignment horizontal="center" vertical="center" readingOrder="1"/>
    </xf>
    <xf numFmtId="0" fontId="7" fillId="0" borderId="2" xfId="0" applyNumberFormat="1" applyFont="1" applyFill="1" applyBorder="1" applyAlignment="1">
      <alignment horizontal="right" vertical="center" readingOrder="1"/>
    </xf>
    <xf numFmtId="2" fontId="6" fillId="6" borderId="2" xfId="0" applyNumberFormat="1" applyFont="1" applyFill="1" applyBorder="1" applyAlignment="1">
      <alignment horizontal="center" vertical="center" wrapText="1" shrinkToFit="1"/>
    </xf>
    <xf numFmtId="0" fontId="5" fillId="3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right" vertical="justify" readingOrder="1"/>
    </xf>
    <xf numFmtId="0" fontId="4" fillId="0" borderId="2" xfId="0" applyFont="1" applyFill="1" applyBorder="1" applyAlignment="1">
      <alignment horizontal="left" vertical="justify" readingOrder="1"/>
    </xf>
    <xf numFmtId="0" fontId="4" fillId="0" borderId="2" xfId="0" applyNumberFormat="1" applyFont="1" applyFill="1" applyBorder="1" applyAlignment="1">
      <alignment horizontal="left" vertical="center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readingOrder="1"/>
    </xf>
    <xf numFmtId="0" fontId="4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readingOrder="1"/>
    </xf>
    <xf numFmtId="0" fontId="18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readingOrder="1"/>
    </xf>
    <xf numFmtId="0" fontId="6" fillId="0" borderId="2" xfId="0" applyFont="1" applyFill="1" applyBorder="1" applyAlignment="1">
      <alignment horizontal="center" vertical="center" readingOrder="1"/>
    </xf>
    <xf numFmtId="2" fontId="14" fillId="5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readingOrder="1"/>
    </xf>
    <xf numFmtId="0" fontId="5" fillId="9" borderId="2" xfId="0" applyFont="1" applyFill="1" applyBorder="1" applyAlignment="1">
      <alignment horizontal="left" vertical="justify" readingOrder="1"/>
    </xf>
    <xf numFmtId="0" fontId="7" fillId="9" borderId="2" xfId="0" applyNumberFormat="1" applyFont="1" applyFill="1" applyBorder="1" applyAlignment="1">
      <alignment horizontal="right" vertical="center" readingOrder="1"/>
    </xf>
    <xf numFmtId="0" fontId="5" fillId="9" borderId="2" xfId="0" applyNumberFormat="1" applyFont="1" applyFill="1" applyBorder="1" applyAlignment="1">
      <alignment horizontal="left" vertical="center" readingOrder="1"/>
    </xf>
    <xf numFmtId="0" fontId="5" fillId="9" borderId="2" xfId="0" applyNumberFormat="1" applyFont="1" applyFill="1" applyBorder="1" applyAlignment="1">
      <alignment horizontal="center" vertical="center" wrapText="1" readingOrder="1"/>
    </xf>
    <xf numFmtId="0" fontId="5" fillId="9" borderId="2" xfId="0" applyFont="1" applyFill="1" applyBorder="1" applyAlignment="1">
      <alignment horizontal="center" vertical="center" readingOrder="1"/>
    </xf>
    <xf numFmtId="0" fontId="8" fillId="9" borderId="2" xfId="0" applyFont="1" applyFill="1" applyBorder="1" applyAlignment="1">
      <alignment horizontal="center" vertical="center"/>
    </xf>
    <xf numFmtId="0" fontId="4" fillId="9" borderId="2" xfId="0" applyNumberFormat="1" applyFont="1" applyFill="1" applyBorder="1" applyAlignment="1">
      <alignment horizontal="center" vertical="center" shrinkToFit="1"/>
    </xf>
    <xf numFmtId="0" fontId="5" fillId="13" borderId="2" xfId="0" applyFont="1" applyFill="1" applyBorder="1" applyAlignment="1">
      <alignment horizontal="right" vertical="justify" readingOrder="1"/>
    </xf>
    <xf numFmtId="0" fontId="5" fillId="14" borderId="2" xfId="0" applyFont="1" applyFill="1" applyBorder="1" applyAlignment="1">
      <alignment horizontal="left" vertical="justify" readingOrder="1"/>
    </xf>
    <xf numFmtId="0" fontId="7" fillId="14" borderId="2" xfId="0" applyNumberFormat="1" applyFont="1" applyFill="1" applyBorder="1" applyAlignment="1">
      <alignment horizontal="right" vertical="center" readingOrder="1"/>
    </xf>
    <xf numFmtId="0" fontId="5" fillId="14" borderId="2" xfId="0" applyNumberFormat="1" applyFont="1" applyFill="1" applyBorder="1" applyAlignment="1">
      <alignment horizontal="left" vertical="center" readingOrder="1"/>
    </xf>
    <xf numFmtId="0" fontId="5" fillId="14" borderId="2" xfId="0" applyNumberFormat="1" applyFont="1" applyFill="1" applyBorder="1" applyAlignment="1">
      <alignment horizontal="center" vertical="center" wrapText="1" readingOrder="1"/>
    </xf>
    <xf numFmtId="0" fontId="5" fillId="14" borderId="2" xfId="0" applyFont="1" applyFill="1" applyBorder="1" applyAlignment="1">
      <alignment horizontal="center" vertical="center" readingOrder="1"/>
    </xf>
    <xf numFmtId="0" fontId="5" fillId="3" borderId="2" xfId="0" applyFont="1" applyFill="1" applyBorder="1" applyAlignment="1">
      <alignment horizontal="left" vertical="justify" readingOrder="1"/>
    </xf>
    <xf numFmtId="0" fontId="7" fillId="3" borderId="2" xfId="0" applyNumberFormat="1" applyFont="1" applyFill="1" applyBorder="1" applyAlignment="1">
      <alignment horizontal="right" vertical="center" readingOrder="1"/>
    </xf>
    <xf numFmtId="0" fontId="5" fillId="3" borderId="2" xfId="0" applyNumberFormat="1" applyFont="1" applyFill="1" applyBorder="1" applyAlignment="1">
      <alignment horizontal="left" vertical="center" readingOrder="1"/>
    </xf>
    <xf numFmtId="0" fontId="5" fillId="3" borderId="2" xfId="0" applyNumberFormat="1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right" vertical="justify" readingOrder="1"/>
    </xf>
    <xf numFmtId="0" fontId="5" fillId="9" borderId="2" xfId="0" applyFont="1" applyFill="1" applyBorder="1" applyAlignment="1">
      <alignment horizontal="right" vertical="justify" readingOrder="1"/>
    </xf>
    <xf numFmtId="0" fontId="5" fillId="9" borderId="2" xfId="0" applyNumberFormat="1" applyFont="1" applyFill="1" applyBorder="1" applyAlignment="1">
      <alignment horizontal="center" vertical="center" shrinkToFit="1"/>
    </xf>
    <xf numFmtId="2" fontId="5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center" vertical="center" readingOrder="1"/>
    </xf>
    <xf numFmtId="0" fontId="13" fillId="0" borderId="2" xfId="0" applyFont="1" applyFill="1" applyBorder="1"/>
    <xf numFmtId="0" fontId="15" fillId="0" borderId="2" xfId="0" applyNumberFormat="1" applyFont="1" applyFill="1" applyBorder="1" applyAlignment="1">
      <alignment horizontal="right" vertical="center" readingOrder="1"/>
    </xf>
    <xf numFmtId="2" fontId="4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readingOrder="1"/>
    </xf>
    <xf numFmtId="0" fontId="5" fillId="15" borderId="2" xfId="0" applyFont="1" applyFill="1" applyBorder="1" applyAlignment="1">
      <alignment horizontal="right" vertical="justify" readingOrder="1"/>
    </xf>
    <xf numFmtId="0" fontId="5" fillId="15" borderId="2" xfId="0" applyFont="1" applyFill="1" applyBorder="1" applyAlignment="1">
      <alignment horizontal="left" vertical="justify" readingOrder="1"/>
    </xf>
    <xf numFmtId="0" fontId="5" fillId="15" borderId="2" xfId="0" applyNumberFormat="1" applyFont="1" applyFill="1" applyBorder="1" applyAlignment="1">
      <alignment horizontal="right" vertical="center" readingOrder="1"/>
    </xf>
    <xf numFmtId="0" fontId="5" fillId="15" borderId="2" xfId="0" applyNumberFormat="1" applyFont="1" applyFill="1" applyBorder="1" applyAlignment="1">
      <alignment horizontal="left" vertical="center" readingOrder="1"/>
    </xf>
    <xf numFmtId="2" fontId="5" fillId="15" borderId="2" xfId="0" applyNumberFormat="1" applyFont="1" applyFill="1" applyBorder="1" applyAlignment="1">
      <alignment horizontal="center" vertical="center" wrapText="1" readingOrder="1"/>
    </xf>
    <xf numFmtId="0" fontId="5" fillId="15" borderId="2" xfId="0" applyNumberFormat="1" applyFont="1" applyFill="1" applyBorder="1" applyAlignment="1">
      <alignment horizontal="center" vertical="center" readingOrder="1"/>
    </xf>
    <xf numFmtId="0" fontId="8" fillId="15" borderId="2" xfId="0" applyFont="1" applyFill="1" applyBorder="1" applyAlignment="1">
      <alignment horizontal="center" vertical="center" readingOrder="1"/>
    </xf>
    <xf numFmtId="0" fontId="5" fillId="15" borderId="2" xfId="0" applyFont="1" applyFill="1" applyBorder="1" applyAlignment="1">
      <alignment horizontal="center" vertical="center" readingOrder="1"/>
    </xf>
    <xf numFmtId="0" fontId="4" fillId="15" borderId="2" xfId="0" applyNumberFormat="1" applyFont="1" applyFill="1" applyBorder="1" applyAlignment="1">
      <alignment horizontal="center" vertical="center" shrinkToFit="1"/>
    </xf>
    <xf numFmtId="0" fontId="5" fillId="15" borderId="2" xfId="0" applyFont="1" applyFill="1" applyBorder="1" applyAlignment="1">
      <alignment horizontal="center" vertical="center" shrinkToFit="1"/>
    </xf>
    <xf numFmtId="2" fontId="5" fillId="3" borderId="2" xfId="0" applyNumberFormat="1" applyFont="1" applyFill="1" applyBorder="1" applyAlignment="1">
      <alignment horizontal="center" vertical="center" wrapText="1" readingOrder="1"/>
    </xf>
    <xf numFmtId="0" fontId="5" fillId="3" borderId="2" xfId="0" applyNumberFormat="1" applyFont="1" applyFill="1" applyBorder="1" applyAlignment="1">
      <alignment horizontal="center" vertical="center" readingOrder="1"/>
    </xf>
    <xf numFmtId="0" fontId="4" fillId="0" borderId="2" xfId="0" applyFont="1" applyFill="1" applyBorder="1" applyAlignment="1">
      <alignment horizontal="center"/>
    </xf>
    <xf numFmtId="0" fontId="4" fillId="3" borderId="2" xfId="0" applyNumberFormat="1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readingOrder="1"/>
    </xf>
    <xf numFmtId="0" fontId="16" fillId="0" borderId="2" xfId="0" applyFont="1" applyFill="1" applyBorder="1" applyAlignment="1">
      <alignment horizontal="center" vertical="center" readingOrder="1"/>
    </xf>
    <xf numFmtId="0" fontId="5" fillId="4" borderId="2" xfId="0" applyNumberFormat="1" applyFont="1" applyFill="1" applyBorder="1" applyAlignment="1">
      <alignment horizontal="left" vertical="center" wrapText="1" readingOrder="1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Fill="1" applyBorder="1" applyAlignment="1">
      <alignment horizontal="left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5" fillId="7" borderId="2" xfId="0" applyFont="1" applyFill="1" applyBorder="1" applyAlignment="1">
      <alignment horizontal="right" vertical="center" readingOrder="1"/>
    </xf>
    <xf numFmtId="0" fontId="5" fillId="7" borderId="2" xfId="0" applyNumberFormat="1" applyFont="1" applyFill="1" applyBorder="1" applyAlignment="1">
      <alignment horizontal="left" vertical="center" wrapText="1" readingOrder="1"/>
    </xf>
    <xf numFmtId="0" fontId="5" fillId="7" borderId="2" xfId="0" applyFont="1" applyFill="1" applyBorder="1" applyAlignment="1">
      <alignment horizontal="center" vertical="center" readingOrder="1"/>
    </xf>
    <xf numFmtId="0" fontId="5" fillId="7" borderId="2" xfId="0" applyNumberFormat="1" applyFont="1" applyFill="1" applyBorder="1" applyAlignment="1">
      <alignment horizontal="center" vertical="center" shrinkToFit="1"/>
    </xf>
    <xf numFmtId="0" fontId="5" fillId="7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right" vertical="center" readingOrder="1"/>
    </xf>
    <xf numFmtId="0" fontId="5" fillId="3" borderId="2" xfId="0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right" vertical="center" wrapText="1" readingOrder="1"/>
    </xf>
    <xf numFmtId="0" fontId="5" fillId="3" borderId="2" xfId="0" applyNumberFormat="1" applyFont="1" applyFill="1" applyBorder="1" applyAlignment="1">
      <alignment horizontal="left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2" xfId="0" applyNumberFormat="1" applyFont="1" applyFill="1" applyBorder="1" applyAlignment="1">
      <alignment horizontal="center" vertical="center" wrapText="1" shrinkToFit="1"/>
    </xf>
    <xf numFmtId="0" fontId="5" fillId="7" borderId="2" xfId="0" applyFont="1" applyFill="1" applyBorder="1" applyAlignment="1">
      <alignment horizontal="left" vertical="justify" readingOrder="1"/>
    </xf>
    <xf numFmtId="0" fontId="5" fillId="16" borderId="2" xfId="0" applyFont="1" applyFill="1" applyBorder="1" applyAlignment="1">
      <alignment horizontal="center" vertical="center" readingOrder="1"/>
    </xf>
    <xf numFmtId="0" fontId="12" fillId="0" borderId="2" xfId="0" applyNumberFormat="1" applyFont="1" applyFill="1" applyBorder="1" applyAlignment="1">
      <alignment horizontal="right" vertical="center" wrapText="1" readingOrder="1"/>
    </xf>
    <xf numFmtId="0" fontId="5" fillId="7" borderId="2" xfId="0" applyNumberFormat="1" applyFont="1" applyFill="1" applyBorder="1" applyAlignment="1">
      <alignment horizontal="center" vertical="center" wrapText="1" readingOrder="1"/>
    </xf>
    <xf numFmtId="0" fontId="6" fillId="16" borderId="2" xfId="0" applyFont="1" applyFill="1" applyBorder="1" applyAlignment="1">
      <alignment horizontal="center" vertical="center" readingOrder="1"/>
    </xf>
    <xf numFmtId="0" fontId="5" fillId="4" borderId="2" xfId="0" applyNumberFormat="1" applyFont="1" applyFill="1" applyBorder="1" applyAlignment="1">
      <alignment horizontal="right" vertical="center" readingOrder="1"/>
    </xf>
    <xf numFmtId="0" fontId="5" fillId="4" borderId="2" xfId="0" applyNumberFormat="1" applyFont="1" applyFill="1" applyBorder="1" applyAlignment="1">
      <alignment horizontal="left" vertical="center" readingOrder="1"/>
    </xf>
    <xf numFmtId="0" fontId="5" fillId="3" borderId="2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left" vertical="center" wrapText="1" readingOrder="1"/>
    </xf>
    <xf numFmtId="0" fontId="5" fillId="3" borderId="2" xfId="0" applyNumberFormat="1" applyFont="1" applyFill="1" applyBorder="1" applyAlignment="1">
      <alignment horizontal="right" vertical="center" readingOrder="1"/>
    </xf>
    <xf numFmtId="0" fontId="5" fillId="3" borderId="2" xfId="0" applyFont="1" applyFill="1" applyBorder="1" applyAlignment="1">
      <alignment horizontal="left" vertical="center" readingOrder="1"/>
    </xf>
    <xf numFmtId="0" fontId="4" fillId="0" borderId="2" xfId="0" applyNumberFormat="1" applyFont="1" applyFill="1" applyBorder="1" applyAlignment="1">
      <alignment horizontal="right" vertical="center" readingOrder="1"/>
    </xf>
    <xf numFmtId="0" fontId="26" fillId="0" borderId="2" xfId="0" applyFont="1" applyFill="1" applyBorder="1" applyAlignment="1">
      <alignment horizontal="center" vertical="center" readingOrder="1"/>
    </xf>
    <xf numFmtId="49" fontId="23" fillId="11" borderId="22" xfId="10" applyNumberFormat="1" applyFont="1" applyFill="1" applyBorder="1" applyAlignment="1" applyProtection="1">
      <alignment horizontal="center" vertical="center"/>
      <protection hidden="1"/>
    </xf>
    <xf numFmtId="49" fontId="23" fillId="11" borderId="11" xfId="10" applyNumberFormat="1" applyFont="1" applyFill="1" applyBorder="1" applyAlignment="1" applyProtection="1">
      <alignment horizontal="center" vertical="center"/>
      <protection hidden="1"/>
    </xf>
    <xf numFmtId="49" fontId="23" fillId="11" borderId="12" xfId="10" applyNumberFormat="1" applyFont="1" applyFill="1" applyBorder="1" applyAlignment="1" applyProtection="1">
      <alignment horizontal="center" vertical="center"/>
      <protection hidden="1"/>
    </xf>
    <xf numFmtId="0" fontId="21" fillId="6" borderId="4" xfId="10" applyFont="1" applyFill="1" applyBorder="1" applyAlignment="1">
      <alignment horizontal="center"/>
    </xf>
    <xf numFmtId="0" fontId="21" fillId="6" borderId="6" xfId="10" applyFont="1" applyFill="1" applyBorder="1" applyAlignment="1">
      <alignment horizontal="center"/>
    </xf>
    <xf numFmtId="0" fontId="21" fillId="6" borderId="5" xfId="10" applyFont="1" applyFill="1" applyBorder="1" applyAlignment="1">
      <alignment horizontal="center"/>
    </xf>
    <xf numFmtId="0" fontId="21" fillId="9" borderId="4" xfId="10" applyFont="1" applyFill="1" applyBorder="1" applyAlignment="1">
      <alignment horizontal="center"/>
    </xf>
    <xf numFmtId="0" fontId="21" fillId="9" borderId="6" xfId="10" applyFont="1" applyFill="1" applyBorder="1" applyAlignment="1">
      <alignment horizontal="center"/>
    </xf>
    <xf numFmtId="0" fontId="21" fillId="9" borderId="5" xfId="10" applyFont="1" applyFill="1" applyBorder="1" applyAlignment="1">
      <alignment horizontal="center"/>
    </xf>
    <xf numFmtId="0" fontId="21" fillId="7" borderId="4" xfId="10" applyFont="1" applyFill="1" applyBorder="1" applyAlignment="1">
      <alignment horizontal="center"/>
    </xf>
    <xf numFmtId="0" fontId="21" fillId="7" borderId="6" xfId="10" applyFont="1" applyFill="1" applyBorder="1" applyAlignment="1">
      <alignment horizontal="center"/>
    </xf>
    <xf numFmtId="0" fontId="21" fillId="7" borderId="5" xfId="10" applyFont="1" applyFill="1" applyBorder="1" applyAlignment="1">
      <alignment horizontal="center"/>
    </xf>
    <xf numFmtId="0" fontId="30" fillId="11" borderId="15" xfId="10" applyFont="1" applyFill="1" applyBorder="1" applyAlignment="1">
      <alignment horizontal="center"/>
    </xf>
    <xf numFmtId="0" fontId="30" fillId="11" borderId="16" xfId="10" applyFont="1" applyFill="1" applyBorder="1" applyAlignment="1">
      <alignment horizontal="center"/>
    </xf>
    <xf numFmtId="0" fontId="30" fillId="11" borderId="17" xfId="10" applyFont="1" applyFill="1" applyBorder="1" applyAlignment="1">
      <alignment horizontal="center"/>
    </xf>
    <xf numFmtId="49" fontId="30" fillId="11" borderId="18" xfId="13" applyNumberFormat="1" applyFont="1" applyFill="1" applyBorder="1" applyAlignment="1" applyProtection="1">
      <alignment horizontal="right" vertical="center"/>
      <protection hidden="1"/>
    </xf>
    <xf numFmtId="49" fontId="23" fillId="11" borderId="0" xfId="10" applyNumberFormat="1" applyFont="1" applyFill="1" applyBorder="1" applyAlignment="1" applyProtection="1">
      <alignment horizontal="right" vertical="center"/>
      <protection hidden="1"/>
    </xf>
    <xf numFmtId="0" fontId="30" fillId="11" borderId="0" xfId="10" applyFont="1" applyFill="1" applyBorder="1" applyAlignment="1">
      <alignment horizontal="center"/>
    </xf>
    <xf numFmtId="0" fontId="30" fillId="11" borderId="10" xfId="10" applyFont="1" applyFill="1" applyBorder="1" applyAlignment="1">
      <alignment horizontal="center"/>
    </xf>
    <xf numFmtId="0" fontId="5" fillId="14" borderId="2" xfId="0" applyFont="1" applyFill="1" applyBorder="1" applyAlignment="1">
      <alignment horizontal="right" vertical="justify" readingOrder="1"/>
    </xf>
    <xf numFmtId="0" fontId="5" fillId="4" borderId="2" xfId="0" applyFont="1" applyFill="1" applyBorder="1" applyAlignment="1">
      <alignment horizontal="left" vertical="center" readingOrder="1"/>
    </xf>
    <xf numFmtId="17" fontId="5" fillId="4" borderId="2" xfId="0" applyNumberFormat="1" applyFont="1" applyFill="1" applyBorder="1" applyAlignment="1">
      <alignment horizontal="center" vertical="center" wrapText="1" readingOrder="1"/>
    </xf>
    <xf numFmtId="0" fontId="5" fillId="13" borderId="2" xfId="0" applyFont="1" applyFill="1" applyBorder="1" applyAlignment="1">
      <alignment horizontal="right" vertical="center" readingOrder="1"/>
    </xf>
    <xf numFmtId="0" fontId="5" fillId="7" borderId="2" xfId="0" applyNumberFormat="1" applyFont="1" applyFill="1" applyBorder="1" applyAlignment="1">
      <alignment horizontal="right" vertical="center" readingOrder="1"/>
    </xf>
    <xf numFmtId="0" fontId="4" fillId="4" borderId="2" xfId="0" applyNumberFormat="1" applyFont="1" applyFill="1" applyBorder="1" applyAlignment="1">
      <alignment horizontal="center" vertical="center" shrinkToFit="1"/>
    </xf>
  </cellXfs>
  <cellStyles count="18">
    <cellStyle name="Гиперссылка 2" xfId="2"/>
    <cellStyle name="Гіперпосилання" xfId="13" builtinId="8"/>
    <cellStyle name="Гіперпосилання 2" xfId="7"/>
    <cellStyle name="Звичайний" xfId="0" builtinId="0"/>
    <cellStyle name="Звичайний 108" xfId="9"/>
    <cellStyle name="Звичайний 169" xfId="11"/>
    <cellStyle name="Звичайний 187" xfId="12"/>
    <cellStyle name="Звичайний 23" xfId="6"/>
    <cellStyle name="Звичайний 256" xfId="14"/>
    <cellStyle name="Звичайний 273" xfId="15"/>
    <cellStyle name="Звичайний 274" xfId="16"/>
    <cellStyle name="Звичайний 282" xfId="17"/>
    <cellStyle name="Звичайний 50" xfId="8"/>
    <cellStyle name="Обычный 2" xfId="10"/>
    <cellStyle name="Обычный 3 2" xfId="3"/>
    <cellStyle name="Обычный 635" xfId="1"/>
    <cellStyle name="Обычный 646" xfId="4"/>
    <cellStyle name="Обычный 68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61"/>
  <sheetViews>
    <sheetView tabSelected="1" workbookViewId="0">
      <pane ySplit="1" topLeftCell="A2" activePane="bottomLeft" state="frozen"/>
      <selection pane="bottomLeft"/>
    </sheetView>
  </sheetViews>
  <sheetFormatPr defaultRowHeight="14.4"/>
  <cols>
    <col min="1" max="1" width="9.6640625" bestFit="1" customWidth="1"/>
    <col min="2" max="2" width="13.5546875" bestFit="1" customWidth="1"/>
    <col min="3" max="3" width="9.6640625" customWidth="1"/>
    <col min="4" max="4" width="4" customWidth="1"/>
    <col min="5" max="5" width="9.6640625" customWidth="1"/>
    <col min="6" max="6" width="8.6640625" customWidth="1"/>
    <col min="7" max="7" width="6.6640625" customWidth="1"/>
    <col min="9" max="9" width="45.44140625" customWidth="1"/>
    <col min="11" max="11" width="3.6640625" bestFit="1" customWidth="1"/>
    <col min="13" max="13" width="6" bestFit="1" customWidth="1"/>
  </cols>
  <sheetData>
    <row r="1" spans="1:13" ht="34.950000000000003" customHeight="1">
      <c r="A1" s="1" t="s">
        <v>305</v>
      </c>
      <c r="B1" s="1" t="s">
        <v>306</v>
      </c>
      <c r="C1" s="2" t="s">
        <v>2</v>
      </c>
      <c r="D1" s="3" t="s">
        <v>307</v>
      </c>
      <c r="E1" s="2" t="s">
        <v>296</v>
      </c>
      <c r="F1" s="2" t="s">
        <v>297</v>
      </c>
      <c r="G1" s="2" t="s">
        <v>298</v>
      </c>
      <c r="H1" s="2" t="s">
        <v>299</v>
      </c>
      <c r="I1" s="2" t="s">
        <v>301</v>
      </c>
      <c r="J1" s="4" t="s">
        <v>300</v>
      </c>
      <c r="K1" s="4" t="s">
        <v>302</v>
      </c>
      <c r="L1" s="5" t="s">
        <v>303</v>
      </c>
      <c r="M1" s="6" t="s">
        <v>304</v>
      </c>
    </row>
    <row r="2" spans="1:13">
      <c r="A2" s="73" t="s">
        <v>295</v>
      </c>
      <c r="B2" s="21" t="s">
        <v>15</v>
      </c>
      <c r="C2" s="74" t="s">
        <v>16</v>
      </c>
      <c r="D2" s="75"/>
      <c r="E2" s="76">
        <v>1</v>
      </c>
      <c r="F2" s="77">
        <v>1000</v>
      </c>
      <c r="G2" s="78">
        <v>6.6</v>
      </c>
      <c r="H2" s="77">
        <v>2000</v>
      </c>
      <c r="I2" s="77" t="s">
        <v>308</v>
      </c>
      <c r="J2" s="79">
        <v>5</v>
      </c>
      <c r="K2" s="80" t="s">
        <v>18</v>
      </c>
      <c r="L2" s="81">
        <v>2394</v>
      </c>
      <c r="M2" s="82"/>
    </row>
    <row r="3" spans="1:13">
      <c r="A3" s="73" t="s">
        <v>295</v>
      </c>
      <c r="B3" s="21" t="s">
        <v>15</v>
      </c>
      <c r="C3" s="74" t="s">
        <v>16</v>
      </c>
      <c r="D3" s="75"/>
      <c r="E3" s="76">
        <v>1</v>
      </c>
      <c r="F3" s="77">
        <v>1250</v>
      </c>
      <c r="G3" s="78">
        <v>9.5</v>
      </c>
      <c r="H3" s="77">
        <v>2500</v>
      </c>
      <c r="I3" s="77" t="s">
        <v>308</v>
      </c>
      <c r="J3" s="79">
        <v>3</v>
      </c>
      <c r="K3" s="80" t="s">
        <v>18</v>
      </c>
      <c r="L3" s="81">
        <v>3450</v>
      </c>
      <c r="M3" s="82"/>
    </row>
    <row r="4" spans="1:13">
      <c r="A4" s="73" t="s">
        <v>295</v>
      </c>
      <c r="B4" s="21" t="s">
        <v>15</v>
      </c>
      <c r="C4" s="74" t="s">
        <v>16</v>
      </c>
      <c r="D4" s="75"/>
      <c r="E4" s="76">
        <v>1</v>
      </c>
      <c r="F4" s="77">
        <v>1500</v>
      </c>
      <c r="G4" s="78">
        <v>14.9</v>
      </c>
      <c r="H4" s="77">
        <v>3000</v>
      </c>
      <c r="I4" s="77" t="s">
        <v>308</v>
      </c>
      <c r="J4" s="79">
        <v>1</v>
      </c>
      <c r="K4" s="80" t="s">
        <v>18</v>
      </c>
      <c r="L4" s="81">
        <v>5406</v>
      </c>
      <c r="M4" s="82"/>
    </row>
    <row r="5" spans="1:13">
      <c r="A5" s="73" t="s">
        <v>295</v>
      </c>
      <c r="B5" s="21" t="s">
        <v>15</v>
      </c>
      <c r="C5" s="74" t="s">
        <v>16</v>
      </c>
      <c r="D5" s="75"/>
      <c r="E5" s="76">
        <v>1.5</v>
      </c>
      <c r="F5" s="77">
        <v>1000</v>
      </c>
      <c r="G5" s="78">
        <v>9.5</v>
      </c>
      <c r="H5" s="77">
        <v>2000</v>
      </c>
      <c r="I5" s="77" t="s">
        <v>308</v>
      </c>
      <c r="J5" s="79">
        <v>5</v>
      </c>
      <c r="K5" s="80" t="s">
        <v>18</v>
      </c>
      <c r="L5" s="81">
        <v>3450</v>
      </c>
      <c r="M5" s="82"/>
    </row>
    <row r="6" spans="1:13">
      <c r="A6" s="73" t="s">
        <v>295</v>
      </c>
      <c r="B6" s="21" t="s">
        <v>15</v>
      </c>
      <c r="C6" s="74" t="s">
        <v>16</v>
      </c>
      <c r="D6" s="75"/>
      <c r="E6" s="76">
        <v>1.5</v>
      </c>
      <c r="F6" s="77">
        <v>1250</v>
      </c>
      <c r="G6" s="78">
        <v>15</v>
      </c>
      <c r="H6" s="77">
        <v>2500</v>
      </c>
      <c r="I6" s="77" t="s">
        <v>308</v>
      </c>
      <c r="J6" s="79">
        <v>3</v>
      </c>
      <c r="K6" s="80" t="s">
        <v>18</v>
      </c>
      <c r="L6" s="81">
        <v>5448</v>
      </c>
      <c r="M6" s="82"/>
    </row>
    <row r="7" spans="1:13">
      <c r="A7" s="73" t="s">
        <v>295</v>
      </c>
      <c r="B7" s="21" t="s">
        <v>15</v>
      </c>
      <c r="C7" s="74" t="s">
        <v>16</v>
      </c>
      <c r="D7" s="75"/>
      <c r="E7" s="76">
        <v>2</v>
      </c>
      <c r="F7" s="77">
        <v>1250</v>
      </c>
      <c r="G7" s="78">
        <v>19</v>
      </c>
      <c r="H7" s="77">
        <v>2500</v>
      </c>
      <c r="I7" s="77" t="s">
        <v>308</v>
      </c>
      <c r="J7" s="79">
        <v>1</v>
      </c>
      <c r="K7" s="80" t="s">
        <v>18</v>
      </c>
      <c r="L7" s="81">
        <v>6900</v>
      </c>
      <c r="M7" s="82"/>
    </row>
    <row r="8" spans="1:13">
      <c r="A8" s="73" t="s">
        <v>295</v>
      </c>
      <c r="B8" s="21" t="s">
        <v>15</v>
      </c>
      <c r="C8" s="74" t="s">
        <v>16</v>
      </c>
      <c r="D8" s="75"/>
      <c r="E8" s="76">
        <v>2</v>
      </c>
      <c r="F8" s="77">
        <v>1500</v>
      </c>
      <c r="G8" s="78">
        <v>27</v>
      </c>
      <c r="H8" s="77">
        <v>3000</v>
      </c>
      <c r="I8" s="77" t="s">
        <v>308</v>
      </c>
      <c r="J8" s="79">
        <v>1</v>
      </c>
      <c r="K8" s="80" t="s">
        <v>18</v>
      </c>
      <c r="L8" s="81">
        <v>9804</v>
      </c>
      <c r="M8" s="82"/>
    </row>
    <row r="9" spans="1:13">
      <c r="A9" s="73" t="s">
        <v>295</v>
      </c>
      <c r="B9" s="21" t="s">
        <v>15</v>
      </c>
      <c r="C9" s="74" t="s">
        <v>16</v>
      </c>
      <c r="D9" s="75"/>
      <c r="E9" s="76">
        <v>3</v>
      </c>
      <c r="F9" s="77">
        <v>1250</v>
      </c>
      <c r="G9" s="78">
        <v>27.5</v>
      </c>
      <c r="H9" s="77">
        <v>2500</v>
      </c>
      <c r="I9" s="77" t="s">
        <v>308</v>
      </c>
      <c r="J9" s="79">
        <v>1</v>
      </c>
      <c r="K9" s="80" t="s">
        <v>18</v>
      </c>
      <c r="L9" s="81">
        <v>9984</v>
      </c>
      <c r="M9" s="82"/>
    </row>
    <row r="10" spans="1:13">
      <c r="A10" s="73" t="s">
        <v>295</v>
      </c>
      <c r="B10" s="21" t="s">
        <v>15</v>
      </c>
      <c r="C10" s="74" t="s">
        <v>16</v>
      </c>
      <c r="D10" s="75"/>
      <c r="E10" s="76">
        <v>3</v>
      </c>
      <c r="F10" s="77">
        <v>1500</v>
      </c>
      <c r="G10" s="78">
        <v>38.200000000000003</v>
      </c>
      <c r="H10" s="77">
        <v>3000</v>
      </c>
      <c r="I10" s="77" t="s">
        <v>308</v>
      </c>
      <c r="J10" s="79">
        <v>2</v>
      </c>
      <c r="K10" s="80" t="s">
        <v>18</v>
      </c>
      <c r="L10" s="81">
        <v>13866</v>
      </c>
      <c r="M10" s="82"/>
    </row>
    <row r="11" spans="1:13">
      <c r="A11" s="73" t="s">
        <v>295</v>
      </c>
      <c r="B11" s="21" t="s">
        <v>15</v>
      </c>
      <c r="C11" s="74" t="s">
        <v>16</v>
      </c>
      <c r="D11" s="75"/>
      <c r="E11" s="76">
        <v>4</v>
      </c>
      <c r="F11" s="77">
        <v>1000</v>
      </c>
      <c r="G11" s="78">
        <v>24</v>
      </c>
      <c r="H11" s="77">
        <v>2000</v>
      </c>
      <c r="I11" s="77" t="s">
        <v>308</v>
      </c>
      <c r="J11" s="79">
        <v>1</v>
      </c>
      <c r="K11" s="80" t="s">
        <v>18</v>
      </c>
      <c r="L11" s="81">
        <v>8712</v>
      </c>
      <c r="M11" s="82"/>
    </row>
    <row r="12" spans="1:13">
      <c r="A12" s="73" t="s">
        <v>295</v>
      </c>
      <c r="B12" s="21" t="s">
        <v>20</v>
      </c>
      <c r="C12" s="74" t="s">
        <v>16</v>
      </c>
      <c r="D12" s="75" t="s">
        <v>17</v>
      </c>
      <c r="E12" s="76">
        <v>0.5</v>
      </c>
      <c r="F12" s="77">
        <v>1000</v>
      </c>
      <c r="G12" s="78">
        <v>2.8</v>
      </c>
      <c r="H12" s="77">
        <v>2000</v>
      </c>
      <c r="I12" s="83"/>
      <c r="J12" s="79">
        <v>1</v>
      </c>
      <c r="K12" s="80" t="s">
        <v>18</v>
      </c>
      <c r="L12" s="81">
        <v>1086</v>
      </c>
      <c r="M12" s="82"/>
    </row>
    <row r="13" spans="1:13">
      <c r="A13" s="73" t="s">
        <v>295</v>
      </c>
      <c r="B13" s="21" t="s">
        <v>20</v>
      </c>
      <c r="C13" s="74" t="s">
        <v>16</v>
      </c>
      <c r="D13" s="75" t="s">
        <v>17</v>
      </c>
      <c r="E13" s="76">
        <v>0.5</v>
      </c>
      <c r="F13" s="77">
        <v>1000</v>
      </c>
      <c r="G13" s="78">
        <v>2.8</v>
      </c>
      <c r="H13" s="77">
        <v>2000</v>
      </c>
      <c r="I13" s="83"/>
      <c r="J13" s="79">
        <v>1</v>
      </c>
      <c r="K13" s="80" t="s">
        <v>18</v>
      </c>
      <c r="L13" s="81">
        <v>1086</v>
      </c>
      <c r="M13" s="82"/>
    </row>
    <row r="14" spans="1:13">
      <c r="A14" s="73" t="s">
        <v>295</v>
      </c>
      <c r="B14" s="21" t="s">
        <v>20</v>
      </c>
      <c r="C14" s="74" t="s">
        <v>16</v>
      </c>
      <c r="D14" s="75" t="s">
        <v>17</v>
      </c>
      <c r="E14" s="76">
        <v>0.5</v>
      </c>
      <c r="F14" s="77">
        <v>1000</v>
      </c>
      <c r="G14" s="78">
        <v>2.8</v>
      </c>
      <c r="H14" s="77">
        <v>2000</v>
      </c>
      <c r="I14" s="83"/>
      <c r="J14" s="79">
        <v>10</v>
      </c>
      <c r="K14" s="80" t="s">
        <v>18</v>
      </c>
      <c r="L14" s="81">
        <v>1086</v>
      </c>
      <c r="M14" s="82"/>
    </row>
    <row r="15" spans="1:13">
      <c r="A15" s="73" t="s">
        <v>295</v>
      </c>
      <c r="B15" s="21" t="s">
        <v>20</v>
      </c>
      <c r="C15" s="74" t="s">
        <v>16</v>
      </c>
      <c r="D15" s="75" t="s">
        <v>17</v>
      </c>
      <c r="E15" s="76">
        <v>0.5</v>
      </c>
      <c r="F15" s="77">
        <v>1000</v>
      </c>
      <c r="G15" s="78">
        <v>2.8</v>
      </c>
      <c r="H15" s="77">
        <v>2000</v>
      </c>
      <c r="I15" s="83"/>
      <c r="J15" s="79">
        <v>50</v>
      </c>
      <c r="K15" s="80" t="s">
        <v>18</v>
      </c>
      <c r="L15" s="81">
        <v>1086</v>
      </c>
      <c r="M15" s="82"/>
    </row>
    <row r="16" spans="1:13">
      <c r="A16" s="84" t="s">
        <v>295</v>
      </c>
      <c r="B16" s="85" t="s">
        <v>20</v>
      </c>
      <c r="C16" s="84" t="s">
        <v>16</v>
      </c>
      <c r="D16" s="85" t="s">
        <v>17</v>
      </c>
      <c r="E16" s="86">
        <v>0.8</v>
      </c>
      <c r="F16" s="87">
        <v>1000</v>
      </c>
      <c r="G16" s="88">
        <v>4.4000000000000004</v>
      </c>
      <c r="H16" s="87">
        <v>2000</v>
      </c>
      <c r="I16" s="85"/>
      <c r="J16" s="89">
        <v>20</v>
      </c>
      <c r="K16" s="89" t="s">
        <v>18</v>
      </c>
      <c r="L16" s="81">
        <v>1704</v>
      </c>
      <c r="M16" s="90"/>
    </row>
    <row r="17" spans="1:13">
      <c r="A17" s="84" t="s">
        <v>295</v>
      </c>
      <c r="B17" s="85" t="s">
        <v>20</v>
      </c>
      <c r="C17" s="84" t="s">
        <v>16</v>
      </c>
      <c r="D17" s="85" t="s">
        <v>17</v>
      </c>
      <c r="E17" s="86">
        <v>0.8</v>
      </c>
      <c r="F17" s="87">
        <v>1000</v>
      </c>
      <c r="G17" s="88">
        <v>4.4000000000000004</v>
      </c>
      <c r="H17" s="87">
        <v>2000</v>
      </c>
      <c r="I17" s="85"/>
      <c r="J17" s="89">
        <v>50</v>
      </c>
      <c r="K17" s="89" t="s">
        <v>18</v>
      </c>
      <c r="L17" s="81">
        <v>1704</v>
      </c>
      <c r="M17" s="90"/>
    </row>
    <row r="18" spans="1:13">
      <c r="A18" s="73" t="s">
        <v>295</v>
      </c>
      <c r="B18" s="21" t="s">
        <v>20</v>
      </c>
      <c r="C18" s="74" t="s">
        <v>16</v>
      </c>
      <c r="D18" s="75" t="s">
        <v>17</v>
      </c>
      <c r="E18" s="76">
        <v>0.8</v>
      </c>
      <c r="F18" s="77">
        <v>1250</v>
      </c>
      <c r="G18" s="91"/>
      <c r="H18" s="77">
        <v>2500</v>
      </c>
      <c r="I18" s="83" t="s">
        <v>22</v>
      </c>
      <c r="J18" s="79">
        <v>20.7</v>
      </c>
      <c r="K18" s="80" t="s">
        <v>13</v>
      </c>
      <c r="L18" s="81">
        <v>387</v>
      </c>
      <c r="M18" s="82"/>
    </row>
    <row r="19" spans="1:13">
      <c r="A19" s="73" t="s">
        <v>295</v>
      </c>
      <c r="B19" s="21" t="s">
        <v>20</v>
      </c>
      <c r="C19" s="74" t="s">
        <v>16</v>
      </c>
      <c r="D19" s="75" t="s">
        <v>17</v>
      </c>
      <c r="E19" s="76">
        <v>1</v>
      </c>
      <c r="F19" s="77">
        <v>1250</v>
      </c>
      <c r="G19" s="78">
        <v>8.6</v>
      </c>
      <c r="H19" s="77">
        <v>2500</v>
      </c>
      <c r="I19" s="83"/>
      <c r="J19" s="79">
        <v>4</v>
      </c>
      <c r="K19" s="80" t="s">
        <v>18</v>
      </c>
      <c r="L19" s="81">
        <v>3120</v>
      </c>
      <c r="M19" s="82"/>
    </row>
    <row r="20" spans="1:13">
      <c r="A20" s="73" t="s">
        <v>295</v>
      </c>
      <c r="B20" s="21" t="s">
        <v>20</v>
      </c>
      <c r="C20" s="74" t="s">
        <v>16</v>
      </c>
      <c r="D20" s="75" t="s">
        <v>23</v>
      </c>
      <c r="E20" s="76">
        <v>1</v>
      </c>
      <c r="F20" s="77">
        <v>1500</v>
      </c>
      <c r="G20" s="78">
        <v>12.3</v>
      </c>
      <c r="H20" s="77">
        <v>3000</v>
      </c>
      <c r="I20" s="77"/>
      <c r="J20" s="79">
        <v>3</v>
      </c>
      <c r="K20" s="80" t="s">
        <v>18</v>
      </c>
      <c r="L20" s="81">
        <v>4464</v>
      </c>
      <c r="M20" s="82"/>
    </row>
    <row r="21" spans="1:13">
      <c r="A21" s="73" t="s">
        <v>295</v>
      </c>
      <c r="B21" s="21" t="s">
        <v>20</v>
      </c>
      <c r="C21" s="74" t="s">
        <v>16</v>
      </c>
      <c r="D21" s="75" t="s">
        <v>23</v>
      </c>
      <c r="E21" s="76">
        <v>1.2</v>
      </c>
      <c r="F21" s="77">
        <v>1000</v>
      </c>
      <c r="G21" s="78">
        <v>6.6</v>
      </c>
      <c r="H21" s="77">
        <v>2000</v>
      </c>
      <c r="I21" s="77"/>
      <c r="J21" s="79">
        <v>3</v>
      </c>
      <c r="K21" s="80" t="s">
        <v>18</v>
      </c>
      <c r="L21" s="81">
        <v>2394</v>
      </c>
      <c r="M21" s="92"/>
    </row>
    <row r="22" spans="1:13">
      <c r="A22" s="73" t="s">
        <v>295</v>
      </c>
      <c r="B22" s="21" t="s">
        <v>20</v>
      </c>
      <c r="C22" s="74" t="s">
        <v>16</v>
      </c>
      <c r="D22" s="75" t="s">
        <v>17</v>
      </c>
      <c r="E22" s="76">
        <v>1.5</v>
      </c>
      <c r="F22" s="77">
        <v>1000</v>
      </c>
      <c r="G22" s="78">
        <v>8.3000000000000007</v>
      </c>
      <c r="H22" s="77">
        <v>2000</v>
      </c>
      <c r="I22" s="77" t="s">
        <v>24</v>
      </c>
      <c r="J22" s="79">
        <v>2</v>
      </c>
      <c r="K22" s="80" t="s">
        <v>18</v>
      </c>
      <c r="L22" s="81">
        <v>3012</v>
      </c>
      <c r="M22" s="82"/>
    </row>
    <row r="23" spans="1:13">
      <c r="A23" s="73" t="s">
        <v>295</v>
      </c>
      <c r="B23" s="21" t="s">
        <v>20</v>
      </c>
      <c r="C23" s="74" t="s">
        <v>16</v>
      </c>
      <c r="D23" s="75" t="s">
        <v>17</v>
      </c>
      <c r="E23" s="76">
        <v>1.5</v>
      </c>
      <c r="F23" s="77">
        <v>1000</v>
      </c>
      <c r="G23" s="78">
        <v>8.3000000000000007</v>
      </c>
      <c r="H23" s="77">
        <v>2000</v>
      </c>
      <c r="I23" s="77" t="s">
        <v>24</v>
      </c>
      <c r="J23" s="79">
        <v>2</v>
      </c>
      <c r="K23" s="80" t="s">
        <v>18</v>
      </c>
      <c r="L23" s="81">
        <v>3012</v>
      </c>
      <c r="M23" s="82"/>
    </row>
    <row r="24" spans="1:13">
      <c r="A24" s="73" t="s">
        <v>295</v>
      </c>
      <c r="B24" s="21" t="s">
        <v>20</v>
      </c>
      <c r="C24" s="74" t="s">
        <v>16</v>
      </c>
      <c r="D24" s="75" t="s">
        <v>17</v>
      </c>
      <c r="E24" s="76">
        <v>1.5</v>
      </c>
      <c r="F24" s="77">
        <v>1000</v>
      </c>
      <c r="G24" s="78">
        <v>8.3000000000000007</v>
      </c>
      <c r="H24" s="77">
        <v>2000</v>
      </c>
      <c r="I24" s="77" t="s">
        <v>24</v>
      </c>
      <c r="J24" s="79">
        <v>5</v>
      </c>
      <c r="K24" s="80" t="s">
        <v>18</v>
      </c>
      <c r="L24" s="81">
        <v>3012</v>
      </c>
      <c r="M24" s="82"/>
    </row>
    <row r="25" spans="1:13">
      <c r="A25" s="73" t="s">
        <v>295</v>
      </c>
      <c r="B25" s="21" t="s">
        <v>20</v>
      </c>
      <c r="C25" s="74" t="s">
        <v>16</v>
      </c>
      <c r="D25" s="75" t="s">
        <v>23</v>
      </c>
      <c r="E25" s="76">
        <v>1.5</v>
      </c>
      <c r="F25" s="77">
        <v>1250</v>
      </c>
      <c r="G25" s="78">
        <v>12.8</v>
      </c>
      <c r="H25" s="77">
        <v>2500</v>
      </c>
      <c r="I25" s="77"/>
      <c r="J25" s="79">
        <v>2</v>
      </c>
      <c r="K25" s="80" t="s">
        <v>18</v>
      </c>
      <c r="L25" s="81">
        <v>4644</v>
      </c>
      <c r="M25" s="82"/>
    </row>
    <row r="26" spans="1:13">
      <c r="A26" s="73" t="s">
        <v>295</v>
      </c>
      <c r="B26" s="21" t="s">
        <v>20</v>
      </c>
      <c r="C26" s="74" t="s">
        <v>16</v>
      </c>
      <c r="D26" s="75" t="s">
        <v>23</v>
      </c>
      <c r="E26" s="76">
        <v>1.5</v>
      </c>
      <c r="F26" s="77">
        <v>1500</v>
      </c>
      <c r="G26" s="78">
        <v>19</v>
      </c>
      <c r="H26" s="77">
        <v>3000</v>
      </c>
      <c r="I26" s="77" t="s">
        <v>26</v>
      </c>
      <c r="J26" s="79">
        <v>2</v>
      </c>
      <c r="K26" s="80" t="s">
        <v>18</v>
      </c>
      <c r="L26" s="81">
        <v>6900</v>
      </c>
      <c r="M26" s="82"/>
    </row>
    <row r="27" spans="1:13">
      <c r="A27" s="93" t="s">
        <v>295</v>
      </c>
      <c r="B27" s="21" t="s">
        <v>20</v>
      </c>
      <c r="C27" s="74" t="s">
        <v>16</v>
      </c>
      <c r="D27" s="75" t="s">
        <v>23</v>
      </c>
      <c r="E27" s="76">
        <v>1.9</v>
      </c>
      <c r="F27" s="77">
        <v>1250</v>
      </c>
      <c r="G27" s="78">
        <v>16.2</v>
      </c>
      <c r="H27" s="77">
        <v>2500</v>
      </c>
      <c r="I27" s="77"/>
      <c r="J27" s="79">
        <v>6</v>
      </c>
      <c r="K27" s="80" t="s">
        <v>18</v>
      </c>
      <c r="L27" s="81">
        <v>5880</v>
      </c>
      <c r="M27" s="82"/>
    </row>
    <row r="28" spans="1:13">
      <c r="A28" s="73" t="s">
        <v>295</v>
      </c>
      <c r="B28" s="21" t="s">
        <v>20</v>
      </c>
      <c r="C28" s="74" t="s">
        <v>16</v>
      </c>
      <c r="D28" s="75" t="s">
        <v>17</v>
      </c>
      <c r="E28" s="76">
        <v>2</v>
      </c>
      <c r="F28" s="77">
        <v>1000</v>
      </c>
      <c r="G28" s="78">
        <v>11</v>
      </c>
      <c r="H28" s="77">
        <v>2000</v>
      </c>
      <c r="I28" s="94"/>
      <c r="J28" s="79">
        <v>13</v>
      </c>
      <c r="K28" s="80" t="s">
        <v>18</v>
      </c>
      <c r="L28" s="81">
        <v>3996</v>
      </c>
      <c r="M28" s="82"/>
    </row>
    <row r="29" spans="1:13">
      <c r="A29" s="73" t="s">
        <v>295</v>
      </c>
      <c r="B29" s="21" t="s">
        <v>20</v>
      </c>
      <c r="C29" s="74" t="s">
        <v>16</v>
      </c>
      <c r="D29" s="75" t="s">
        <v>23</v>
      </c>
      <c r="E29" s="76">
        <v>2</v>
      </c>
      <c r="F29" s="77">
        <v>1250</v>
      </c>
      <c r="G29" s="78">
        <v>17.2</v>
      </c>
      <c r="H29" s="77">
        <v>2500</v>
      </c>
      <c r="I29" s="77"/>
      <c r="J29" s="79">
        <v>2</v>
      </c>
      <c r="K29" s="80" t="s">
        <v>18</v>
      </c>
      <c r="L29" s="81">
        <v>6246</v>
      </c>
      <c r="M29" s="82"/>
    </row>
    <row r="30" spans="1:13">
      <c r="A30" s="73" t="s">
        <v>295</v>
      </c>
      <c r="B30" s="21" t="s">
        <v>20</v>
      </c>
      <c r="C30" s="74" t="s">
        <v>16</v>
      </c>
      <c r="D30" s="75" t="s">
        <v>23</v>
      </c>
      <c r="E30" s="76">
        <v>2</v>
      </c>
      <c r="F30" s="77">
        <v>1500</v>
      </c>
      <c r="G30" s="78">
        <v>24.6</v>
      </c>
      <c r="H30" s="77">
        <v>3000</v>
      </c>
      <c r="I30" s="77"/>
      <c r="J30" s="79">
        <v>13</v>
      </c>
      <c r="K30" s="80" t="s">
        <v>18</v>
      </c>
      <c r="L30" s="81">
        <v>8928</v>
      </c>
      <c r="M30" s="82"/>
    </row>
    <row r="31" spans="1:13">
      <c r="A31" s="73" t="s">
        <v>295</v>
      </c>
      <c r="B31" s="21" t="s">
        <v>20</v>
      </c>
      <c r="C31" s="74" t="s">
        <v>16</v>
      </c>
      <c r="D31" s="75" t="s">
        <v>17</v>
      </c>
      <c r="E31" s="76">
        <v>3</v>
      </c>
      <c r="F31" s="77">
        <v>1250</v>
      </c>
      <c r="G31" s="78">
        <v>25.6</v>
      </c>
      <c r="H31" s="77">
        <v>2500</v>
      </c>
      <c r="I31" s="77"/>
      <c r="J31" s="79">
        <v>2</v>
      </c>
      <c r="K31" s="80" t="s">
        <v>18</v>
      </c>
      <c r="L31" s="81">
        <v>9294</v>
      </c>
      <c r="M31" s="82"/>
    </row>
    <row r="32" spans="1:13">
      <c r="A32" s="73" t="s">
        <v>295</v>
      </c>
      <c r="B32" s="21" t="s">
        <v>20</v>
      </c>
      <c r="C32" s="74" t="s">
        <v>16</v>
      </c>
      <c r="D32" s="75" t="s">
        <v>23</v>
      </c>
      <c r="E32" s="76">
        <v>4</v>
      </c>
      <c r="F32" s="77">
        <v>1500</v>
      </c>
      <c r="G32" s="78">
        <v>49.2</v>
      </c>
      <c r="H32" s="77">
        <v>3000</v>
      </c>
      <c r="I32" s="77"/>
      <c r="J32" s="79">
        <v>1</v>
      </c>
      <c r="K32" s="80" t="s">
        <v>18</v>
      </c>
      <c r="L32" s="81">
        <v>17862</v>
      </c>
      <c r="M32" s="82"/>
    </row>
    <row r="33" spans="1:13">
      <c r="A33" s="73" t="s">
        <v>295</v>
      </c>
      <c r="B33" s="21" t="s">
        <v>31</v>
      </c>
      <c r="C33" s="95" t="s">
        <v>30</v>
      </c>
      <c r="D33" s="75" t="s">
        <v>33</v>
      </c>
      <c r="E33" s="76">
        <v>10</v>
      </c>
      <c r="F33" s="77">
        <v>10</v>
      </c>
      <c r="G33" s="78">
        <v>0.27100000000000002</v>
      </c>
      <c r="H33" s="77">
        <v>6000</v>
      </c>
      <c r="I33" s="77" t="s">
        <v>34</v>
      </c>
      <c r="J33" s="79">
        <v>67</v>
      </c>
      <c r="K33" s="80" t="s">
        <v>25</v>
      </c>
      <c r="L33" s="96">
        <v>124.38</v>
      </c>
      <c r="M33" s="82">
        <v>5</v>
      </c>
    </row>
    <row r="34" spans="1:13">
      <c r="A34" s="73" t="s">
        <v>295</v>
      </c>
      <c r="B34" s="21" t="s">
        <v>309</v>
      </c>
      <c r="C34" s="74" t="s">
        <v>38</v>
      </c>
      <c r="D34" s="75"/>
      <c r="E34" s="76">
        <v>2</v>
      </c>
      <c r="F34" s="77"/>
      <c r="G34" s="91"/>
      <c r="H34" s="77"/>
      <c r="I34" s="77" t="s">
        <v>37</v>
      </c>
      <c r="J34" s="97">
        <v>86</v>
      </c>
      <c r="K34" s="80" t="s">
        <v>13</v>
      </c>
      <c r="L34" s="28" t="s">
        <v>460</v>
      </c>
      <c r="M34" s="82"/>
    </row>
    <row r="35" spans="1:13">
      <c r="A35" s="98" t="s">
        <v>295</v>
      </c>
      <c r="B35" s="99" t="s">
        <v>309</v>
      </c>
      <c r="C35" s="74" t="s">
        <v>39</v>
      </c>
      <c r="D35" s="100"/>
      <c r="E35" s="101">
        <v>2</v>
      </c>
      <c r="F35" s="102"/>
      <c r="G35" s="103"/>
      <c r="H35" s="102"/>
      <c r="I35" s="104" t="s">
        <v>40</v>
      </c>
      <c r="J35" s="105">
        <v>78.3</v>
      </c>
      <c r="K35" s="106" t="s">
        <v>13</v>
      </c>
      <c r="L35" s="28" t="s">
        <v>460</v>
      </c>
      <c r="M35" s="107"/>
    </row>
    <row r="36" spans="1:13">
      <c r="A36" s="73" t="s">
        <v>295</v>
      </c>
      <c r="B36" s="21" t="s">
        <v>309</v>
      </c>
      <c r="C36" s="74" t="s">
        <v>38</v>
      </c>
      <c r="D36" s="75"/>
      <c r="E36" s="76">
        <v>3</v>
      </c>
      <c r="F36" s="77"/>
      <c r="G36" s="91"/>
      <c r="H36" s="77"/>
      <c r="I36" s="77" t="s">
        <v>37</v>
      </c>
      <c r="J36" s="79">
        <v>62</v>
      </c>
      <c r="K36" s="80" t="s">
        <v>13</v>
      </c>
      <c r="L36" s="28" t="s">
        <v>460</v>
      </c>
      <c r="M36" s="82"/>
    </row>
    <row r="37" spans="1:13">
      <c r="A37" s="73" t="s">
        <v>295</v>
      </c>
      <c r="B37" s="21" t="s">
        <v>309</v>
      </c>
      <c r="C37" s="74" t="s">
        <v>38</v>
      </c>
      <c r="D37" s="75"/>
      <c r="E37" s="76">
        <v>3</v>
      </c>
      <c r="F37" s="77"/>
      <c r="G37" s="91"/>
      <c r="H37" s="77"/>
      <c r="I37" s="77" t="s">
        <v>37</v>
      </c>
      <c r="J37" s="79">
        <v>107</v>
      </c>
      <c r="K37" s="80" t="s">
        <v>13</v>
      </c>
      <c r="L37" s="28" t="s">
        <v>460</v>
      </c>
      <c r="M37" s="82"/>
    </row>
    <row r="38" spans="1:13">
      <c r="A38" s="73" t="s">
        <v>295</v>
      </c>
      <c r="B38" s="21" t="s">
        <v>309</v>
      </c>
      <c r="C38" s="74" t="s">
        <v>38</v>
      </c>
      <c r="D38" s="75"/>
      <c r="E38" s="76">
        <v>4</v>
      </c>
      <c r="F38" s="77"/>
      <c r="G38" s="91"/>
      <c r="H38" s="77"/>
      <c r="I38" s="77" t="s">
        <v>37</v>
      </c>
      <c r="J38" s="79">
        <v>17</v>
      </c>
      <c r="K38" s="80" t="s">
        <v>13</v>
      </c>
      <c r="L38" s="28" t="s">
        <v>460</v>
      </c>
      <c r="M38" s="82"/>
    </row>
    <row r="39" spans="1:13">
      <c r="A39" s="84" t="s">
        <v>295</v>
      </c>
      <c r="B39" s="85" t="s">
        <v>309</v>
      </c>
      <c r="C39" s="84" t="s">
        <v>39</v>
      </c>
      <c r="D39" s="85"/>
      <c r="E39" s="86">
        <v>4</v>
      </c>
      <c r="F39" s="87"/>
      <c r="G39" s="108"/>
      <c r="H39" s="87"/>
      <c r="I39" s="87" t="s">
        <v>37</v>
      </c>
      <c r="J39" s="79">
        <v>63.400000000000006</v>
      </c>
      <c r="K39" s="89" t="s">
        <v>13</v>
      </c>
      <c r="L39" s="28" t="s">
        <v>460</v>
      </c>
      <c r="M39" s="90"/>
    </row>
    <row r="40" spans="1:13">
      <c r="A40" s="73" t="s">
        <v>295</v>
      </c>
      <c r="B40" s="21" t="s">
        <v>309</v>
      </c>
      <c r="C40" s="74" t="s">
        <v>38</v>
      </c>
      <c r="D40" s="75"/>
      <c r="E40" s="76">
        <v>5</v>
      </c>
      <c r="F40" s="77"/>
      <c r="G40" s="91"/>
      <c r="H40" s="77"/>
      <c r="I40" s="77" t="s">
        <v>37</v>
      </c>
      <c r="J40" s="105">
        <v>60</v>
      </c>
      <c r="K40" s="80" t="s">
        <v>13</v>
      </c>
      <c r="L40" s="28" t="s">
        <v>460</v>
      </c>
      <c r="M40" s="82"/>
    </row>
    <row r="41" spans="1:13">
      <c r="A41" s="73" t="s">
        <v>295</v>
      </c>
      <c r="B41" s="21" t="s">
        <v>309</v>
      </c>
      <c r="C41" s="74" t="s">
        <v>39</v>
      </c>
      <c r="D41" s="75"/>
      <c r="E41" s="76">
        <v>5</v>
      </c>
      <c r="F41" s="77"/>
      <c r="G41" s="91"/>
      <c r="H41" s="77"/>
      <c r="I41" s="77" t="s">
        <v>37</v>
      </c>
      <c r="J41" s="79">
        <v>37.9</v>
      </c>
      <c r="K41" s="80" t="s">
        <v>13</v>
      </c>
      <c r="L41" s="28" t="s">
        <v>460</v>
      </c>
      <c r="M41" s="82"/>
    </row>
    <row r="42" spans="1:13">
      <c r="A42" s="73" t="s">
        <v>295</v>
      </c>
      <c r="B42" s="21" t="s">
        <v>309</v>
      </c>
      <c r="C42" s="74" t="s">
        <v>38</v>
      </c>
      <c r="D42" s="75"/>
      <c r="E42" s="76">
        <v>6</v>
      </c>
      <c r="F42" s="77"/>
      <c r="G42" s="91"/>
      <c r="H42" s="77"/>
      <c r="I42" s="77" t="s">
        <v>37</v>
      </c>
      <c r="J42" s="105">
        <v>146</v>
      </c>
      <c r="K42" s="80" t="s">
        <v>13</v>
      </c>
      <c r="L42" s="28" t="s">
        <v>460</v>
      </c>
      <c r="M42" s="82"/>
    </row>
    <row r="43" spans="1:13">
      <c r="A43" s="73" t="s">
        <v>295</v>
      </c>
      <c r="B43" s="21" t="s">
        <v>309</v>
      </c>
      <c r="C43" s="74" t="s">
        <v>39</v>
      </c>
      <c r="D43" s="75"/>
      <c r="E43" s="76">
        <v>6</v>
      </c>
      <c r="F43" s="77"/>
      <c r="G43" s="91"/>
      <c r="H43" s="77"/>
      <c r="I43" s="77" t="s">
        <v>37</v>
      </c>
      <c r="J43" s="105">
        <v>46.7</v>
      </c>
      <c r="K43" s="80" t="s">
        <v>13</v>
      </c>
      <c r="L43" s="28" t="s">
        <v>460</v>
      </c>
      <c r="M43" s="92"/>
    </row>
    <row r="44" spans="1:13">
      <c r="A44" s="73" t="s">
        <v>295</v>
      </c>
      <c r="B44" s="21" t="s">
        <v>309</v>
      </c>
      <c r="C44" s="74" t="s">
        <v>38</v>
      </c>
      <c r="D44" s="75"/>
      <c r="E44" s="76">
        <v>8</v>
      </c>
      <c r="F44" s="77"/>
      <c r="G44" s="91"/>
      <c r="H44" s="77"/>
      <c r="I44" s="77" t="s">
        <v>443</v>
      </c>
      <c r="J44" s="79">
        <v>60.900000000000006</v>
      </c>
      <c r="K44" s="80" t="s">
        <v>13</v>
      </c>
      <c r="L44" s="28" t="s">
        <v>460</v>
      </c>
      <c r="M44" s="82"/>
    </row>
    <row r="45" spans="1:13">
      <c r="A45" s="73" t="s">
        <v>295</v>
      </c>
      <c r="B45" s="21" t="s">
        <v>309</v>
      </c>
      <c r="C45" s="74" t="s">
        <v>38</v>
      </c>
      <c r="D45" s="75"/>
      <c r="E45" s="76">
        <v>10</v>
      </c>
      <c r="F45" s="77"/>
      <c r="G45" s="91"/>
      <c r="H45" s="77"/>
      <c r="I45" s="77" t="s">
        <v>42</v>
      </c>
      <c r="J45" s="79">
        <v>137</v>
      </c>
      <c r="K45" s="80" t="s">
        <v>13</v>
      </c>
      <c r="L45" s="28" t="s">
        <v>460</v>
      </c>
      <c r="M45" s="82"/>
    </row>
    <row r="46" spans="1:13">
      <c r="A46" s="73" t="s">
        <v>295</v>
      </c>
      <c r="B46" s="21" t="s">
        <v>43</v>
      </c>
      <c r="C46" s="74" t="s">
        <v>30</v>
      </c>
      <c r="D46" s="75" t="s">
        <v>44</v>
      </c>
      <c r="E46" s="76"/>
      <c r="F46" s="77" t="s">
        <v>45</v>
      </c>
      <c r="G46" s="77"/>
      <c r="H46" s="77">
        <v>3000</v>
      </c>
      <c r="I46" s="109" t="s">
        <v>46</v>
      </c>
      <c r="J46" s="79">
        <v>201</v>
      </c>
      <c r="K46" s="80" t="s">
        <v>25</v>
      </c>
      <c r="L46" s="28">
        <v>87</v>
      </c>
      <c r="M46" s="82">
        <v>3</v>
      </c>
    </row>
    <row r="47" spans="1:13">
      <c r="A47" s="93" t="s">
        <v>295</v>
      </c>
      <c r="B47" s="21" t="s">
        <v>47</v>
      </c>
      <c r="C47" s="74" t="s">
        <v>30</v>
      </c>
      <c r="D47" s="75" t="s">
        <v>44</v>
      </c>
      <c r="E47" s="76">
        <v>1.5</v>
      </c>
      <c r="F47" s="77" t="s">
        <v>49</v>
      </c>
      <c r="G47" s="109">
        <v>0.16400000000000001</v>
      </c>
      <c r="H47" s="77">
        <v>3000</v>
      </c>
      <c r="I47" s="77" t="s">
        <v>50</v>
      </c>
      <c r="J47" s="79">
        <v>572</v>
      </c>
      <c r="K47" s="80" t="s">
        <v>25</v>
      </c>
      <c r="L47" s="81">
        <v>77.760000000000005</v>
      </c>
      <c r="M47" s="82">
        <v>1.5</v>
      </c>
    </row>
    <row r="48" spans="1:13">
      <c r="A48" s="73" t="s">
        <v>295</v>
      </c>
      <c r="B48" s="21" t="s">
        <v>47</v>
      </c>
      <c r="C48" s="74" t="s">
        <v>30</v>
      </c>
      <c r="D48" s="75" t="s">
        <v>44</v>
      </c>
      <c r="E48" s="76">
        <v>1.5</v>
      </c>
      <c r="F48" s="77" t="s">
        <v>51</v>
      </c>
      <c r="G48" s="109">
        <v>0.23200000000000001</v>
      </c>
      <c r="H48" s="77">
        <v>3000</v>
      </c>
      <c r="I48" s="77" t="s">
        <v>52</v>
      </c>
      <c r="J48" s="79">
        <v>264</v>
      </c>
      <c r="K48" s="80" t="s">
        <v>25</v>
      </c>
      <c r="L48" s="81">
        <v>109.97999999999999</v>
      </c>
      <c r="M48" s="82">
        <v>5</v>
      </c>
    </row>
    <row r="49" spans="1:13">
      <c r="A49" s="93" t="s">
        <v>295</v>
      </c>
      <c r="B49" s="21" t="s">
        <v>47</v>
      </c>
      <c r="C49" s="74" t="s">
        <v>30</v>
      </c>
      <c r="D49" s="75" t="s">
        <v>44</v>
      </c>
      <c r="E49" s="76">
        <v>1.6</v>
      </c>
      <c r="F49" s="77" t="s">
        <v>53</v>
      </c>
      <c r="G49" s="109">
        <v>0.16300000000000001</v>
      </c>
      <c r="H49" s="77">
        <v>3000</v>
      </c>
      <c r="I49" s="77" t="s">
        <v>54</v>
      </c>
      <c r="J49" s="79">
        <v>2598</v>
      </c>
      <c r="K49" s="80" t="s">
        <v>25</v>
      </c>
      <c r="L49" s="81">
        <v>77.28</v>
      </c>
      <c r="M49" s="82">
        <v>1.5</v>
      </c>
    </row>
    <row r="50" spans="1:13">
      <c r="A50" s="93" t="s">
        <v>295</v>
      </c>
      <c r="B50" s="21" t="s">
        <v>47</v>
      </c>
      <c r="C50" s="74" t="s">
        <v>30</v>
      </c>
      <c r="D50" s="75" t="s">
        <v>44</v>
      </c>
      <c r="E50" s="76">
        <v>1.6</v>
      </c>
      <c r="F50" s="109" t="s">
        <v>55</v>
      </c>
      <c r="G50" s="109">
        <v>0.17100000000000001</v>
      </c>
      <c r="H50" s="77">
        <v>3000</v>
      </c>
      <c r="I50" s="77" t="s">
        <v>56</v>
      </c>
      <c r="J50" s="105">
        <v>1647</v>
      </c>
      <c r="K50" s="80" t="s">
        <v>25</v>
      </c>
      <c r="L50" s="81">
        <v>81.06</v>
      </c>
      <c r="M50" s="82">
        <v>3</v>
      </c>
    </row>
    <row r="51" spans="1:13">
      <c r="A51" s="93" t="s">
        <v>295</v>
      </c>
      <c r="B51" s="21" t="s">
        <v>47</v>
      </c>
      <c r="C51" s="74" t="s">
        <v>30</v>
      </c>
      <c r="D51" s="75" t="s">
        <v>44</v>
      </c>
      <c r="E51" s="76">
        <v>2</v>
      </c>
      <c r="F51" s="77" t="s">
        <v>51</v>
      </c>
      <c r="G51" s="109">
        <v>0.313</v>
      </c>
      <c r="H51" s="77">
        <v>3000</v>
      </c>
      <c r="I51" s="77" t="s">
        <v>57</v>
      </c>
      <c r="J51" s="79">
        <v>483</v>
      </c>
      <c r="K51" s="80" t="s">
        <v>25</v>
      </c>
      <c r="L51" s="81">
        <v>148.38</v>
      </c>
      <c r="M51" s="82">
        <v>5</v>
      </c>
    </row>
    <row r="52" spans="1:13">
      <c r="A52" s="93" t="s">
        <v>295</v>
      </c>
      <c r="B52" s="21" t="s">
        <v>47</v>
      </c>
      <c r="C52" s="74" t="s">
        <v>30</v>
      </c>
      <c r="D52" s="75" t="s">
        <v>44</v>
      </c>
      <c r="E52" s="76">
        <v>2</v>
      </c>
      <c r="F52" s="77" t="s">
        <v>58</v>
      </c>
      <c r="G52" s="109">
        <v>0.39</v>
      </c>
      <c r="H52" s="77">
        <v>3000</v>
      </c>
      <c r="I52" s="110" t="s">
        <v>59</v>
      </c>
      <c r="J52" s="79">
        <v>336</v>
      </c>
      <c r="K52" s="80" t="s">
        <v>25</v>
      </c>
      <c r="L52" s="81">
        <v>184.85999999999999</v>
      </c>
      <c r="M52" s="82">
        <v>5</v>
      </c>
    </row>
    <row r="53" spans="1:13">
      <c r="A53" s="93" t="s">
        <v>295</v>
      </c>
      <c r="B53" s="21" t="s">
        <v>47</v>
      </c>
      <c r="C53" s="74" t="s">
        <v>30</v>
      </c>
      <c r="D53" s="75" t="s">
        <v>44</v>
      </c>
      <c r="E53" s="76">
        <v>2</v>
      </c>
      <c r="F53" s="109" t="s">
        <v>60</v>
      </c>
      <c r="G53" s="109">
        <v>0.69</v>
      </c>
      <c r="H53" s="77">
        <v>3000</v>
      </c>
      <c r="I53" s="110" t="s">
        <v>61</v>
      </c>
      <c r="J53" s="79">
        <v>192</v>
      </c>
      <c r="K53" s="80" t="s">
        <v>25</v>
      </c>
      <c r="L53" s="81">
        <v>327.06</v>
      </c>
      <c r="M53" s="82">
        <v>6</v>
      </c>
    </row>
    <row r="54" spans="1:13">
      <c r="A54" s="93" t="s">
        <v>295</v>
      </c>
      <c r="B54" s="21" t="s">
        <v>47</v>
      </c>
      <c r="C54" s="74" t="s">
        <v>30</v>
      </c>
      <c r="D54" s="75" t="s">
        <v>44</v>
      </c>
      <c r="E54" s="76">
        <v>2.5</v>
      </c>
      <c r="F54" s="109" t="s">
        <v>62</v>
      </c>
      <c r="G54" s="109">
        <v>0.92</v>
      </c>
      <c r="H54" s="77">
        <v>3000</v>
      </c>
      <c r="I54" s="77"/>
      <c r="J54" s="79">
        <v>111</v>
      </c>
      <c r="K54" s="80" t="s">
        <v>25</v>
      </c>
      <c r="L54" s="81">
        <v>436.08000000000004</v>
      </c>
      <c r="M54" s="82">
        <v>10</v>
      </c>
    </row>
    <row r="55" spans="1:13">
      <c r="A55" s="93" t="s">
        <v>295</v>
      </c>
      <c r="B55" s="21" t="s">
        <v>63</v>
      </c>
      <c r="C55" s="74" t="s">
        <v>30</v>
      </c>
      <c r="D55" s="75" t="s">
        <v>44</v>
      </c>
      <c r="E55" s="77">
        <v>2</v>
      </c>
      <c r="F55" s="76" t="s">
        <v>65</v>
      </c>
      <c r="G55" s="109">
        <v>0.32</v>
      </c>
      <c r="H55" s="77">
        <v>3000</v>
      </c>
      <c r="I55" s="77" t="s">
        <v>66</v>
      </c>
      <c r="J55" s="79">
        <v>603</v>
      </c>
      <c r="K55" s="80" t="s">
        <v>25</v>
      </c>
      <c r="L55" s="111">
        <v>151.68</v>
      </c>
      <c r="M55" s="92">
        <v>5</v>
      </c>
    </row>
    <row r="56" spans="1:13">
      <c r="A56" s="73" t="s">
        <v>295</v>
      </c>
      <c r="B56" s="21" t="s">
        <v>63</v>
      </c>
      <c r="C56" s="74" t="s">
        <v>30</v>
      </c>
      <c r="D56" s="75" t="s">
        <v>44</v>
      </c>
      <c r="E56" s="77">
        <v>2</v>
      </c>
      <c r="F56" s="76" t="s">
        <v>67</v>
      </c>
      <c r="G56" s="109">
        <v>0.32</v>
      </c>
      <c r="H56" s="77">
        <v>3000</v>
      </c>
      <c r="I56" s="77" t="s">
        <v>68</v>
      </c>
      <c r="J56" s="79">
        <v>339</v>
      </c>
      <c r="K56" s="80" t="s">
        <v>25</v>
      </c>
      <c r="L56" s="111">
        <v>151.68</v>
      </c>
      <c r="M56" s="82">
        <v>5</v>
      </c>
    </row>
    <row r="57" spans="1:13">
      <c r="A57" s="93" t="s">
        <v>295</v>
      </c>
      <c r="B57" s="21" t="s">
        <v>63</v>
      </c>
      <c r="C57" s="74" t="s">
        <v>30</v>
      </c>
      <c r="D57" s="75" t="s">
        <v>44</v>
      </c>
      <c r="E57" s="77">
        <v>3</v>
      </c>
      <c r="F57" s="76" t="s">
        <v>69</v>
      </c>
      <c r="G57" s="109">
        <v>0.63100000000000001</v>
      </c>
      <c r="H57" s="77">
        <v>3000</v>
      </c>
      <c r="I57" s="110" t="s">
        <v>70</v>
      </c>
      <c r="J57" s="79">
        <v>351</v>
      </c>
      <c r="K57" s="80" t="s">
        <v>25</v>
      </c>
      <c r="L57" s="111">
        <v>299.10000000000002</v>
      </c>
      <c r="M57" s="82">
        <v>6</v>
      </c>
    </row>
    <row r="58" spans="1:13">
      <c r="A58" s="73" t="s">
        <v>295</v>
      </c>
      <c r="B58" s="21" t="s">
        <v>63</v>
      </c>
      <c r="C58" s="74" t="s">
        <v>30</v>
      </c>
      <c r="D58" s="75" t="s">
        <v>44</v>
      </c>
      <c r="E58" s="76">
        <v>1.8</v>
      </c>
      <c r="F58" s="77" t="s">
        <v>71</v>
      </c>
      <c r="G58" s="109">
        <v>0.63</v>
      </c>
      <c r="H58" s="77">
        <v>6000</v>
      </c>
      <c r="I58" s="94"/>
      <c r="J58" s="79">
        <v>120</v>
      </c>
      <c r="K58" s="80" t="s">
        <v>25</v>
      </c>
      <c r="L58" s="111">
        <v>298.62</v>
      </c>
      <c r="M58" s="82">
        <v>6</v>
      </c>
    </row>
    <row r="59" spans="1:13">
      <c r="A59" s="93" t="s">
        <v>295</v>
      </c>
      <c r="B59" s="21" t="s">
        <v>63</v>
      </c>
      <c r="C59" s="74" t="s">
        <v>30</v>
      </c>
      <c r="D59" s="75" t="s">
        <v>44</v>
      </c>
      <c r="E59" s="76">
        <v>2</v>
      </c>
      <c r="F59" s="77" t="s">
        <v>71</v>
      </c>
      <c r="G59" s="109">
        <v>0.7</v>
      </c>
      <c r="H59" s="77">
        <v>3000</v>
      </c>
      <c r="I59" s="94" t="s">
        <v>73</v>
      </c>
      <c r="J59" s="79">
        <v>366</v>
      </c>
      <c r="K59" s="80" t="s">
        <v>25</v>
      </c>
      <c r="L59" s="111">
        <v>331.79999999999995</v>
      </c>
      <c r="M59" s="82">
        <v>10</v>
      </c>
    </row>
    <row r="60" spans="1:13">
      <c r="A60" s="93" t="s">
        <v>295</v>
      </c>
      <c r="B60" s="21" t="s">
        <v>457</v>
      </c>
      <c r="C60" s="74" t="s">
        <v>439</v>
      </c>
      <c r="D60" s="75" t="s">
        <v>44</v>
      </c>
      <c r="E60" s="76"/>
      <c r="F60" s="77"/>
      <c r="G60" s="77"/>
      <c r="H60" s="77">
        <v>3000</v>
      </c>
      <c r="I60" s="109" t="s">
        <v>273</v>
      </c>
      <c r="J60" s="105">
        <v>632</v>
      </c>
      <c r="K60" s="80" t="s">
        <v>25</v>
      </c>
      <c r="L60" s="28">
        <v>293</v>
      </c>
      <c r="M60" s="92">
        <v>10</v>
      </c>
    </row>
    <row r="61" spans="1:13">
      <c r="A61" s="73" t="s">
        <v>295</v>
      </c>
      <c r="B61" s="21" t="s">
        <v>457</v>
      </c>
      <c r="C61" s="74" t="s">
        <v>440</v>
      </c>
      <c r="D61" s="75" t="s">
        <v>44</v>
      </c>
      <c r="E61" s="76"/>
      <c r="F61" s="77"/>
      <c r="G61" s="77"/>
      <c r="H61" s="77">
        <v>6000</v>
      </c>
      <c r="I61" s="109" t="s">
        <v>274</v>
      </c>
      <c r="J61" s="79">
        <v>618</v>
      </c>
      <c r="K61" s="80" t="s">
        <v>25</v>
      </c>
      <c r="L61" s="28">
        <v>180</v>
      </c>
      <c r="M61" s="82">
        <v>6</v>
      </c>
    </row>
    <row r="62" spans="1:13">
      <c r="A62" s="73" t="s">
        <v>295</v>
      </c>
      <c r="B62" s="21" t="s">
        <v>457</v>
      </c>
      <c r="C62" s="74" t="s">
        <v>441</v>
      </c>
      <c r="D62" s="75" t="s">
        <v>44</v>
      </c>
      <c r="E62" s="76"/>
      <c r="F62" s="76"/>
      <c r="G62" s="77"/>
      <c r="H62" s="77">
        <v>6000</v>
      </c>
      <c r="I62" s="109" t="s">
        <v>412</v>
      </c>
      <c r="J62" s="79">
        <v>1148</v>
      </c>
      <c r="K62" s="80" t="s">
        <v>25</v>
      </c>
      <c r="L62" s="28">
        <v>158</v>
      </c>
      <c r="M62" s="82">
        <v>6</v>
      </c>
    </row>
    <row r="63" spans="1:13">
      <c r="A63" s="73" t="s">
        <v>295</v>
      </c>
      <c r="B63" s="21" t="s">
        <v>457</v>
      </c>
      <c r="C63" s="74" t="s">
        <v>442</v>
      </c>
      <c r="D63" s="75" t="s">
        <v>44</v>
      </c>
      <c r="E63" s="76"/>
      <c r="F63" s="76"/>
      <c r="G63" s="77"/>
      <c r="H63" s="77">
        <v>6000</v>
      </c>
      <c r="I63" s="77" t="s">
        <v>275</v>
      </c>
      <c r="J63" s="79">
        <v>692</v>
      </c>
      <c r="K63" s="80" t="s">
        <v>25</v>
      </c>
      <c r="L63" s="28">
        <v>270</v>
      </c>
      <c r="M63" s="82">
        <v>10</v>
      </c>
    </row>
    <row r="64" spans="1:13">
      <c r="A64" s="73" t="s">
        <v>295</v>
      </c>
      <c r="B64" s="21" t="s">
        <v>457</v>
      </c>
      <c r="C64" s="74" t="s">
        <v>458</v>
      </c>
      <c r="D64" s="75"/>
      <c r="E64" s="76"/>
      <c r="F64" s="76"/>
      <c r="G64" s="77"/>
      <c r="H64" s="77"/>
      <c r="I64" s="77"/>
      <c r="J64" s="79">
        <v>1193</v>
      </c>
      <c r="K64" s="80" t="s">
        <v>25</v>
      </c>
      <c r="L64" s="28">
        <v>45</v>
      </c>
      <c r="M64" s="82"/>
    </row>
    <row r="65" spans="1:13">
      <c r="A65" s="73" t="s">
        <v>295</v>
      </c>
      <c r="B65" s="21" t="s">
        <v>457</v>
      </c>
      <c r="C65" s="74" t="s">
        <v>30</v>
      </c>
      <c r="D65" s="75" t="s">
        <v>44</v>
      </c>
      <c r="E65" s="76">
        <v>4.5</v>
      </c>
      <c r="F65" s="77">
        <v>39</v>
      </c>
      <c r="G65" s="77"/>
      <c r="H65" s="77">
        <v>2700</v>
      </c>
      <c r="I65" s="109" t="s">
        <v>75</v>
      </c>
      <c r="J65" s="79">
        <v>18.899999999999999</v>
      </c>
      <c r="K65" s="80" t="s">
        <v>25</v>
      </c>
      <c r="L65" s="28">
        <v>93</v>
      </c>
      <c r="M65" s="82">
        <v>5</v>
      </c>
    </row>
    <row r="66" spans="1:13">
      <c r="A66" s="73" t="s">
        <v>295</v>
      </c>
      <c r="B66" s="21" t="s">
        <v>76</v>
      </c>
      <c r="C66" s="74">
        <v>2024</v>
      </c>
      <c r="D66" s="75" t="s">
        <v>77</v>
      </c>
      <c r="E66" s="76">
        <v>8</v>
      </c>
      <c r="F66" s="77"/>
      <c r="G66" s="91"/>
      <c r="H66" s="112">
        <v>3000</v>
      </c>
      <c r="I66" s="77"/>
      <c r="J66" s="79">
        <v>20</v>
      </c>
      <c r="K66" s="80" t="s">
        <v>13</v>
      </c>
      <c r="L66" s="28">
        <v>543</v>
      </c>
      <c r="M66" s="82">
        <v>9</v>
      </c>
    </row>
    <row r="67" spans="1:13">
      <c r="A67" s="93" t="s">
        <v>295</v>
      </c>
      <c r="B67" s="21" t="s">
        <v>76</v>
      </c>
      <c r="C67" s="74" t="s">
        <v>30</v>
      </c>
      <c r="D67" s="75" t="s">
        <v>33</v>
      </c>
      <c r="E67" s="76">
        <v>8</v>
      </c>
      <c r="F67" s="77"/>
      <c r="G67" s="109">
        <v>0.14499999999999999</v>
      </c>
      <c r="H67" s="77">
        <v>3000</v>
      </c>
      <c r="I67" s="77"/>
      <c r="J67" s="79">
        <v>1775</v>
      </c>
      <c r="K67" s="80" t="s">
        <v>25</v>
      </c>
      <c r="L67" s="81">
        <v>66.539999999999992</v>
      </c>
      <c r="M67" s="82">
        <v>6</v>
      </c>
    </row>
    <row r="68" spans="1:13">
      <c r="A68" s="73" t="s">
        <v>295</v>
      </c>
      <c r="B68" s="21" t="s">
        <v>76</v>
      </c>
      <c r="C68" s="74" t="s">
        <v>30</v>
      </c>
      <c r="D68" s="75" t="s">
        <v>33</v>
      </c>
      <c r="E68" s="76">
        <v>10</v>
      </c>
      <c r="F68" s="77"/>
      <c r="G68" s="78">
        <v>0.214</v>
      </c>
      <c r="H68" s="77">
        <v>3000</v>
      </c>
      <c r="I68" s="77" t="s">
        <v>78</v>
      </c>
      <c r="J68" s="79">
        <v>147</v>
      </c>
      <c r="K68" s="80" t="s">
        <v>25</v>
      </c>
      <c r="L68" s="81">
        <v>98.22</v>
      </c>
      <c r="M68" s="82">
        <v>9</v>
      </c>
    </row>
    <row r="69" spans="1:13">
      <c r="A69" s="73" t="s">
        <v>295</v>
      </c>
      <c r="B69" s="21" t="s">
        <v>76</v>
      </c>
      <c r="C69" s="74" t="s">
        <v>30</v>
      </c>
      <c r="D69" s="75" t="s">
        <v>33</v>
      </c>
      <c r="E69" s="76">
        <v>10</v>
      </c>
      <c r="F69" s="77"/>
      <c r="G69" s="78">
        <v>0.214</v>
      </c>
      <c r="H69" s="77">
        <v>4000</v>
      </c>
      <c r="I69" s="77"/>
      <c r="J69" s="79">
        <v>494.5</v>
      </c>
      <c r="K69" s="80" t="s">
        <v>25</v>
      </c>
      <c r="L69" s="81">
        <v>98.22</v>
      </c>
      <c r="M69" s="82">
        <v>9</v>
      </c>
    </row>
    <row r="70" spans="1:13">
      <c r="A70" s="73" t="s">
        <v>295</v>
      </c>
      <c r="B70" s="21" t="s">
        <v>76</v>
      </c>
      <c r="C70" s="74" t="s">
        <v>30</v>
      </c>
      <c r="D70" s="75" t="s">
        <v>33</v>
      </c>
      <c r="E70" s="76">
        <v>12</v>
      </c>
      <c r="F70" s="77"/>
      <c r="G70" s="78">
        <v>0.309</v>
      </c>
      <c r="H70" s="77">
        <v>3000</v>
      </c>
      <c r="I70" s="77" t="s">
        <v>80</v>
      </c>
      <c r="J70" s="79">
        <v>467.5</v>
      </c>
      <c r="K70" s="80" t="s">
        <v>25</v>
      </c>
      <c r="L70" s="81">
        <v>141.84</v>
      </c>
      <c r="M70" s="82">
        <v>10</v>
      </c>
    </row>
    <row r="71" spans="1:13">
      <c r="A71" s="73" t="s">
        <v>295</v>
      </c>
      <c r="B71" s="21" t="s">
        <v>76</v>
      </c>
      <c r="C71" s="74">
        <v>2024</v>
      </c>
      <c r="D71" s="75" t="s">
        <v>77</v>
      </c>
      <c r="E71" s="76">
        <v>13</v>
      </c>
      <c r="F71" s="77"/>
      <c r="G71" s="91"/>
      <c r="H71" s="112">
        <v>3000</v>
      </c>
      <c r="I71" s="77" t="s">
        <v>32</v>
      </c>
      <c r="J71" s="79">
        <v>19.900000000000002</v>
      </c>
      <c r="K71" s="80" t="s">
        <v>13</v>
      </c>
      <c r="L71" s="28">
        <v>543</v>
      </c>
      <c r="M71" s="82">
        <v>12</v>
      </c>
    </row>
    <row r="72" spans="1:13">
      <c r="A72" s="73" t="s">
        <v>295</v>
      </c>
      <c r="B72" s="21" t="s">
        <v>76</v>
      </c>
      <c r="C72" s="74" t="s">
        <v>16</v>
      </c>
      <c r="D72" s="75"/>
      <c r="E72" s="76">
        <v>16</v>
      </c>
      <c r="F72" s="77"/>
      <c r="G72" s="91"/>
      <c r="H72" s="77">
        <v>3000</v>
      </c>
      <c r="I72" s="77" t="s">
        <v>81</v>
      </c>
      <c r="J72" s="79">
        <v>190.64999999999998</v>
      </c>
      <c r="K72" s="80" t="s">
        <v>13</v>
      </c>
      <c r="L72" s="81">
        <v>441</v>
      </c>
      <c r="M72" s="82">
        <v>12</v>
      </c>
    </row>
    <row r="73" spans="1:13">
      <c r="A73" s="93" t="s">
        <v>295</v>
      </c>
      <c r="B73" s="21" t="s">
        <v>76</v>
      </c>
      <c r="C73" s="74" t="s">
        <v>30</v>
      </c>
      <c r="D73" s="75" t="s">
        <v>44</v>
      </c>
      <c r="E73" s="76">
        <v>16</v>
      </c>
      <c r="F73" s="77"/>
      <c r="G73" s="78">
        <v>0.54900000000000004</v>
      </c>
      <c r="H73" s="77">
        <v>3000</v>
      </c>
      <c r="I73" s="77"/>
      <c r="J73" s="79">
        <v>82</v>
      </c>
      <c r="K73" s="80" t="s">
        <v>25</v>
      </c>
      <c r="L73" s="81">
        <v>242.10000000000002</v>
      </c>
      <c r="M73" s="82">
        <v>12</v>
      </c>
    </row>
    <row r="74" spans="1:13">
      <c r="A74" s="73" t="s">
        <v>295</v>
      </c>
      <c r="B74" s="21" t="s">
        <v>76</v>
      </c>
      <c r="C74" s="74" t="s">
        <v>30</v>
      </c>
      <c r="D74" s="75" t="s">
        <v>44</v>
      </c>
      <c r="E74" s="76">
        <v>16</v>
      </c>
      <c r="F74" s="77"/>
      <c r="G74" s="78">
        <v>0.54900000000000004</v>
      </c>
      <c r="H74" s="77">
        <v>4000</v>
      </c>
      <c r="I74" s="77"/>
      <c r="J74" s="79">
        <v>333</v>
      </c>
      <c r="K74" s="80" t="s">
        <v>25</v>
      </c>
      <c r="L74" s="81">
        <v>242.10000000000002</v>
      </c>
      <c r="M74" s="82">
        <v>12</v>
      </c>
    </row>
    <row r="75" spans="1:13">
      <c r="A75" s="73" t="s">
        <v>295</v>
      </c>
      <c r="B75" s="21" t="s">
        <v>76</v>
      </c>
      <c r="C75" s="74">
        <v>2024</v>
      </c>
      <c r="D75" s="75" t="s">
        <v>77</v>
      </c>
      <c r="E75" s="76">
        <v>18</v>
      </c>
      <c r="F75" s="77"/>
      <c r="G75" s="91"/>
      <c r="H75" s="112">
        <v>3000</v>
      </c>
      <c r="I75" s="77" t="s">
        <v>82</v>
      </c>
      <c r="J75" s="79">
        <v>27.7</v>
      </c>
      <c r="K75" s="80" t="s">
        <v>13</v>
      </c>
      <c r="L75" s="28">
        <v>543</v>
      </c>
      <c r="M75" s="82">
        <v>20</v>
      </c>
    </row>
    <row r="76" spans="1:13">
      <c r="A76" s="73" t="s">
        <v>295</v>
      </c>
      <c r="B76" s="21" t="s">
        <v>76</v>
      </c>
      <c r="C76" s="74" t="s">
        <v>30</v>
      </c>
      <c r="D76" s="75" t="s">
        <v>44</v>
      </c>
      <c r="E76" s="76">
        <v>20</v>
      </c>
      <c r="F76" s="77" t="s">
        <v>83</v>
      </c>
      <c r="G76" s="91"/>
      <c r="H76" s="77">
        <v>3000</v>
      </c>
      <c r="I76" s="77" t="s">
        <v>279</v>
      </c>
      <c r="J76" s="79">
        <v>106</v>
      </c>
      <c r="K76" s="80" t="s">
        <v>13</v>
      </c>
      <c r="L76" s="81">
        <v>441</v>
      </c>
      <c r="M76" s="82">
        <v>15</v>
      </c>
    </row>
    <row r="77" spans="1:13">
      <c r="A77" s="73" t="s">
        <v>295</v>
      </c>
      <c r="B77" s="21" t="s">
        <v>76</v>
      </c>
      <c r="C77" s="74">
        <v>2024</v>
      </c>
      <c r="D77" s="75" t="s">
        <v>77</v>
      </c>
      <c r="E77" s="76">
        <v>24</v>
      </c>
      <c r="F77" s="77"/>
      <c r="G77" s="91"/>
      <c r="H77" s="112">
        <v>3000</v>
      </c>
      <c r="I77" s="77" t="s">
        <v>32</v>
      </c>
      <c r="J77" s="79">
        <v>19.100000000000001</v>
      </c>
      <c r="K77" s="80" t="s">
        <v>13</v>
      </c>
      <c r="L77" s="28">
        <v>543</v>
      </c>
      <c r="M77" s="82">
        <v>25</v>
      </c>
    </row>
    <row r="78" spans="1:13">
      <c r="A78" s="73" t="s">
        <v>295</v>
      </c>
      <c r="B78" s="21" t="s">
        <v>76</v>
      </c>
      <c r="C78" s="74" t="s">
        <v>30</v>
      </c>
      <c r="D78" s="75" t="s">
        <v>44</v>
      </c>
      <c r="E78" s="76">
        <v>25</v>
      </c>
      <c r="F78" s="77" t="s">
        <v>83</v>
      </c>
      <c r="G78" s="91"/>
      <c r="H78" s="77">
        <v>3000</v>
      </c>
      <c r="I78" s="77" t="s">
        <v>84</v>
      </c>
      <c r="J78" s="79">
        <v>154.89999999999998</v>
      </c>
      <c r="K78" s="80" t="s">
        <v>13</v>
      </c>
      <c r="L78" s="81">
        <v>441</v>
      </c>
      <c r="M78" s="82">
        <v>20</v>
      </c>
    </row>
    <row r="79" spans="1:13">
      <c r="A79" s="73" t="s">
        <v>295</v>
      </c>
      <c r="B79" s="21" t="s">
        <v>76</v>
      </c>
      <c r="C79" s="74">
        <v>2024</v>
      </c>
      <c r="D79" s="75" t="s">
        <v>77</v>
      </c>
      <c r="E79" s="76">
        <v>30</v>
      </c>
      <c r="F79" s="77"/>
      <c r="G79" s="91"/>
      <c r="H79" s="112">
        <v>3000</v>
      </c>
      <c r="I79" s="77" t="s">
        <v>435</v>
      </c>
      <c r="J79" s="79">
        <v>17.2</v>
      </c>
      <c r="K79" s="80" t="s">
        <v>13</v>
      </c>
      <c r="L79" s="28">
        <v>543</v>
      </c>
      <c r="M79" s="92">
        <v>30</v>
      </c>
    </row>
    <row r="80" spans="1:13">
      <c r="A80" s="73" t="s">
        <v>295</v>
      </c>
      <c r="B80" s="21" t="s">
        <v>76</v>
      </c>
      <c r="C80" s="74" t="s">
        <v>30</v>
      </c>
      <c r="D80" s="75" t="s">
        <v>44</v>
      </c>
      <c r="E80" s="76">
        <v>30</v>
      </c>
      <c r="F80" s="77"/>
      <c r="G80" s="91"/>
      <c r="H80" s="77">
        <v>3000</v>
      </c>
      <c r="I80" s="94"/>
      <c r="J80" s="79">
        <v>332</v>
      </c>
      <c r="K80" s="80" t="s">
        <v>13</v>
      </c>
      <c r="L80" s="81">
        <v>441</v>
      </c>
      <c r="M80" s="82">
        <v>25</v>
      </c>
    </row>
    <row r="81" spans="1:13">
      <c r="A81" s="73" t="s">
        <v>295</v>
      </c>
      <c r="B81" s="21" t="s">
        <v>76</v>
      </c>
      <c r="C81" s="74">
        <v>2024</v>
      </c>
      <c r="D81" s="75" t="s">
        <v>77</v>
      </c>
      <c r="E81" s="76">
        <v>32</v>
      </c>
      <c r="F81" s="77"/>
      <c r="G81" s="91"/>
      <c r="H81" s="112">
        <v>3000</v>
      </c>
      <c r="I81" s="77" t="s">
        <v>32</v>
      </c>
      <c r="J81" s="79">
        <v>12.599999999999998</v>
      </c>
      <c r="K81" s="80" t="s">
        <v>13</v>
      </c>
      <c r="L81" s="28">
        <v>543</v>
      </c>
      <c r="M81" s="82">
        <v>30</v>
      </c>
    </row>
    <row r="82" spans="1:13">
      <c r="A82" s="73" t="s">
        <v>295</v>
      </c>
      <c r="B82" s="21" t="s">
        <v>76</v>
      </c>
      <c r="C82" s="74">
        <v>2024</v>
      </c>
      <c r="D82" s="75" t="s">
        <v>77</v>
      </c>
      <c r="E82" s="76">
        <v>35</v>
      </c>
      <c r="F82" s="77"/>
      <c r="G82" s="91"/>
      <c r="H82" s="112"/>
      <c r="I82" s="77" t="s">
        <v>32</v>
      </c>
      <c r="J82" s="79">
        <v>54.5</v>
      </c>
      <c r="K82" s="80" t="s">
        <v>13</v>
      </c>
      <c r="L82" s="28">
        <v>543</v>
      </c>
      <c r="M82" s="82">
        <v>35</v>
      </c>
    </row>
    <row r="83" spans="1:13">
      <c r="A83" s="73" t="s">
        <v>295</v>
      </c>
      <c r="B83" s="21" t="s">
        <v>76</v>
      </c>
      <c r="C83" s="74" t="s">
        <v>30</v>
      </c>
      <c r="D83" s="75" t="s">
        <v>33</v>
      </c>
      <c r="E83" s="76">
        <v>36</v>
      </c>
      <c r="F83" s="77"/>
      <c r="G83" s="91"/>
      <c r="H83" s="77">
        <v>3000</v>
      </c>
      <c r="I83" s="77" t="s">
        <v>459</v>
      </c>
      <c r="J83" s="79">
        <v>295.8</v>
      </c>
      <c r="K83" s="80" t="s">
        <v>13</v>
      </c>
      <c r="L83" s="81">
        <v>441</v>
      </c>
      <c r="M83" s="82">
        <v>30</v>
      </c>
    </row>
    <row r="84" spans="1:13">
      <c r="A84" s="93" t="s">
        <v>295</v>
      </c>
      <c r="B84" s="21" t="s">
        <v>76</v>
      </c>
      <c r="C84" s="74" t="s">
        <v>30</v>
      </c>
      <c r="D84" s="75" t="s">
        <v>33</v>
      </c>
      <c r="E84" s="76">
        <v>40</v>
      </c>
      <c r="F84" s="77"/>
      <c r="G84" s="78">
        <v>3.43</v>
      </c>
      <c r="H84" s="77">
        <v>3000</v>
      </c>
      <c r="I84" s="77" t="s">
        <v>87</v>
      </c>
      <c r="J84" s="79">
        <v>175.1</v>
      </c>
      <c r="K84" s="80" t="s">
        <v>13</v>
      </c>
      <c r="L84" s="81">
        <v>441</v>
      </c>
      <c r="M84" s="82">
        <v>35</v>
      </c>
    </row>
    <row r="85" spans="1:13">
      <c r="A85" s="73" t="s">
        <v>295</v>
      </c>
      <c r="B85" s="21" t="s">
        <v>76</v>
      </c>
      <c r="C85" s="74">
        <v>2024</v>
      </c>
      <c r="D85" s="75" t="s">
        <v>77</v>
      </c>
      <c r="E85" s="76">
        <v>48</v>
      </c>
      <c r="F85" s="77"/>
      <c r="G85" s="91"/>
      <c r="H85" s="112">
        <v>3000</v>
      </c>
      <c r="I85" s="77" t="s">
        <v>86</v>
      </c>
      <c r="J85" s="79">
        <v>27.099999999999998</v>
      </c>
      <c r="K85" s="80" t="s">
        <v>13</v>
      </c>
      <c r="L85" s="28">
        <v>543</v>
      </c>
      <c r="M85" s="82">
        <v>45</v>
      </c>
    </row>
    <row r="86" spans="1:13">
      <c r="A86" s="73" t="s">
        <v>295</v>
      </c>
      <c r="B86" s="21" t="s">
        <v>76</v>
      </c>
      <c r="C86" s="74" t="s">
        <v>30</v>
      </c>
      <c r="D86" s="75" t="s">
        <v>33</v>
      </c>
      <c r="E86" s="76">
        <v>50</v>
      </c>
      <c r="F86" s="77"/>
      <c r="G86" s="91"/>
      <c r="H86" s="77">
        <v>3000</v>
      </c>
      <c r="I86" s="77"/>
      <c r="J86" s="79">
        <v>334.6</v>
      </c>
      <c r="K86" s="80" t="s">
        <v>13</v>
      </c>
      <c r="L86" s="81">
        <v>441</v>
      </c>
      <c r="M86" s="82">
        <v>45</v>
      </c>
    </row>
    <row r="87" spans="1:13">
      <c r="A87" s="73" t="s">
        <v>295</v>
      </c>
      <c r="B87" s="21" t="s">
        <v>76</v>
      </c>
      <c r="C87" s="74">
        <v>2024</v>
      </c>
      <c r="D87" s="75" t="s">
        <v>77</v>
      </c>
      <c r="E87" s="76">
        <v>55</v>
      </c>
      <c r="F87" s="77"/>
      <c r="G87" s="91"/>
      <c r="H87" s="112">
        <v>3000</v>
      </c>
      <c r="I87" s="77" t="s">
        <v>32</v>
      </c>
      <c r="J87" s="79">
        <v>26</v>
      </c>
      <c r="K87" s="80" t="s">
        <v>13</v>
      </c>
      <c r="L87" s="28">
        <v>543</v>
      </c>
      <c r="M87" s="82">
        <v>55</v>
      </c>
    </row>
    <row r="88" spans="1:13">
      <c r="A88" s="73" t="s">
        <v>295</v>
      </c>
      <c r="B88" s="21" t="s">
        <v>76</v>
      </c>
      <c r="C88" s="74">
        <v>2024</v>
      </c>
      <c r="D88" s="75" t="s">
        <v>77</v>
      </c>
      <c r="E88" s="76">
        <v>60</v>
      </c>
      <c r="F88" s="77"/>
      <c r="G88" s="91"/>
      <c r="H88" s="112">
        <v>3000</v>
      </c>
      <c r="I88" s="77" t="s">
        <v>86</v>
      </c>
      <c r="J88" s="79">
        <v>33.599999999999994</v>
      </c>
      <c r="K88" s="80" t="s">
        <v>13</v>
      </c>
      <c r="L88" s="28">
        <v>543</v>
      </c>
      <c r="M88" s="82">
        <v>60</v>
      </c>
    </row>
    <row r="89" spans="1:13">
      <c r="A89" s="73" t="s">
        <v>295</v>
      </c>
      <c r="B89" s="21" t="s">
        <v>76</v>
      </c>
      <c r="C89" s="74" t="s">
        <v>30</v>
      </c>
      <c r="D89" s="75" t="s">
        <v>33</v>
      </c>
      <c r="E89" s="76">
        <v>65</v>
      </c>
      <c r="F89" s="77"/>
      <c r="G89" s="91"/>
      <c r="H89" s="77">
        <v>2200</v>
      </c>
      <c r="I89" s="77" t="s">
        <v>90</v>
      </c>
      <c r="J89" s="79">
        <v>19.3</v>
      </c>
      <c r="K89" s="80" t="s">
        <v>13</v>
      </c>
      <c r="L89" s="81">
        <v>441</v>
      </c>
      <c r="M89" s="82">
        <v>60</v>
      </c>
    </row>
    <row r="90" spans="1:13">
      <c r="A90" s="73" t="s">
        <v>295</v>
      </c>
      <c r="B90" s="21" t="s">
        <v>76</v>
      </c>
      <c r="C90" s="74">
        <v>2024</v>
      </c>
      <c r="D90" s="75" t="s">
        <v>77</v>
      </c>
      <c r="E90" s="76">
        <v>80</v>
      </c>
      <c r="F90" s="77"/>
      <c r="G90" s="91"/>
      <c r="H90" s="112">
        <v>3000</v>
      </c>
      <c r="I90" s="77" t="s">
        <v>32</v>
      </c>
      <c r="J90" s="79">
        <v>42.5</v>
      </c>
      <c r="K90" s="80" t="s">
        <v>13</v>
      </c>
      <c r="L90" s="28">
        <v>543</v>
      </c>
      <c r="M90" s="82">
        <v>80</v>
      </c>
    </row>
    <row r="91" spans="1:13">
      <c r="A91" s="73" t="s">
        <v>295</v>
      </c>
      <c r="B91" s="21" t="s">
        <v>76</v>
      </c>
      <c r="C91" s="74">
        <v>2024</v>
      </c>
      <c r="D91" s="75" t="s">
        <v>77</v>
      </c>
      <c r="E91" s="76">
        <v>95</v>
      </c>
      <c r="F91" s="77"/>
      <c r="G91" s="91"/>
      <c r="H91" s="112">
        <v>3000</v>
      </c>
      <c r="I91" s="77"/>
      <c r="J91" s="79">
        <v>30.599999999999998</v>
      </c>
      <c r="K91" s="80" t="s">
        <v>13</v>
      </c>
      <c r="L91" s="28">
        <v>543</v>
      </c>
      <c r="M91" s="82">
        <v>95</v>
      </c>
    </row>
    <row r="92" spans="1:13">
      <c r="A92" s="73" t="s">
        <v>295</v>
      </c>
      <c r="B92" s="21" t="s">
        <v>76</v>
      </c>
      <c r="C92" s="74">
        <v>2024</v>
      </c>
      <c r="D92" s="75" t="s">
        <v>77</v>
      </c>
      <c r="E92" s="76">
        <v>110</v>
      </c>
      <c r="F92" s="77"/>
      <c r="G92" s="91"/>
      <c r="H92" s="112"/>
      <c r="I92" s="77" t="s">
        <v>32</v>
      </c>
      <c r="J92" s="79">
        <v>50.8</v>
      </c>
      <c r="K92" s="80" t="s">
        <v>13</v>
      </c>
      <c r="L92" s="28">
        <v>543</v>
      </c>
      <c r="M92" s="82">
        <v>110</v>
      </c>
    </row>
    <row r="93" spans="1:13">
      <c r="A93" s="73" t="s">
        <v>295</v>
      </c>
      <c r="B93" s="21" t="s">
        <v>76</v>
      </c>
      <c r="C93" s="74">
        <v>2017</v>
      </c>
      <c r="D93" s="75" t="s">
        <v>85</v>
      </c>
      <c r="E93" s="76">
        <v>130</v>
      </c>
      <c r="F93" s="77"/>
      <c r="G93" s="91"/>
      <c r="H93" s="112"/>
      <c r="I93" s="77" t="s">
        <v>278</v>
      </c>
      <c r="J93" s="79">
        <v>29.2</v>
      </c>
      <c r="K93" s="80" t="s">
        <v>13</v>
      </c>
      <c r="L93" s="28">
        <v>543</v>
      </c>
      <c r="M93" s="82">
        <v>130</v>
      </c>
    </row>
    <row r="94" spans="1:13">
      <c r="A94" s="73" t="s">
        <v>295</v>
      </c>
      <c r="B94" s="21" t="s">
        <v>76</v>
      </c>
      <c r="C94" s="74">
        <v>2017</v>
      </c>
      <c r="D94" s="75" t="s">
        <v>85</v>
      </c>
      <c r="E94" s="76">
        <v>140</v>
      </c>
      <c r="F94" s="77"/>
      <c r="G94" s="91"/>
      <c r="H94" s="112"/>
      <c r="I94" s="77" t="s">
        <v>91</v>
      </c>
      <c r="J94" s="79">
        <v>23.4</v>
      </c>
      <c r="K94" s="80" t="s">
        <v>13</v>
      </c>
      <c r="L94" s="28">
        <v>543</v>
      </c>
      <c r="M94" s="82">
        <v>140</v>
      </c>
    </row>
    <row r="95" spans="1:13">
      <c r="A95" s="73" t="s">
        <v>295</v>
      </c>
      <c r="B95" s="21" t="s">
        <v>76</v>
      </c>
      <c r="C95" s="74">
        <v>2024</v>
      </c>
      <c r="D95" s="75" t="s">
        <v>85</v>
      </c>
      <c r="E95" s="76">
        <v>160</v>
      </c>
      <c r="F95" s="77"/>
      <c r="G95" s="91"/>
      <c r="H95" s="112"/>
      <c r="I95" s="77" t="s">
        <v>32</v>
      </c>
      <c r="J95" s="79">
        <v>25</v>
      </c>
      <c r="K95" s="80" t="s">
        <v>13</v>
      </c>
      <c r="L95" s="28">
        <v>543</v>
      </c>
      <c r="M95" s="82">
        <v>160</v>
      </c>
    </row>
    <row r="96" spans="1:13">
      <c r="A96" s="73" t="s">
        <v>295</v>
      </c>
      <c r="B96" s="21" t="s">
        <v>76</v>
      </c>
      <c r="C96" s="74">
        <v>2007</v>
      </c>
      <c r="D96" s="75" t="s">
        <v>88</v>
      </c>
      <c r="E96" s="76">
        <v>200</v>
      </c>
      <c r="F96" s="77"/>
      <c r="G96" s="91"/>
      <c r="H96" s="112"/>
      <c r="I96" s="77"/>
      <c r="J96" s="79">
        <v>32</v>
      </c>
      <c r="K96" s="80" t="s">
        <v>13</v>
      </c>
      <c r="L96" s="28">
        <v>543</v>
      </c>
      <c r="M96" s="82">
        <v>200</v>
      </c>
    </row>
    <row r="97" spans="1:13">
      <c r="A97" s="73" t="s">
        <v>295</v>
      </c>
      <c r="B97" s="21" t="s">
        <v>92</v>
      </c>
      <c r="C97" s="95" t="s">
        <v>30</v>
      </c>
      <c r="D97" s="75" t="s">
        <v>33</v>
      </c>
      <c r="E97" s="76">
        <v>6</v>
      </c>
      <c r="F97" s="77">
        <v>1</v>
      </c>
      <c r="G97" s="78">
        <v>4.2999999999999997E-2</v>
      </c>
      <c r="H97" s="77">
        <v>3000</v>
      </c>
      <c r="I97" s="77" t="s">
        <v>93</v>
      </c>
      <c r="J97" s="79">
        <v>6978</v>
      </c>
      <c r="K97" s="80" t="s">
        <v>25</v>
      </c>
      <c r="L97" s="96">
        <v>22.44</v>
      </c>
      <c r="M97" s="82">
        <v>1.5</v>
      </c>
    </row>
    <row r="98" spans="1:13">
      <c r="A98" s="93" t="s">
        <v>295</v>
      </c>
      <c r="B98" s="113" t="s">
        <v>92</v>
      </c>
      <c r="C98" s="114" t="s">
        <v>30</v>
      </c>
      <c r="D98" s="115" t="s">
        <v>33</v>
      </c>
      <c r="E98" s="116">
        <v>8</v>
      </c>
      <c r="F98" s="117">
        <v>1</v>
      </c>
      <c r="G98" s="118">
        <v>0.06</v>
      </c>
      <c r="H98" s="117">
        <v>3000</v>
      </c>
      <c r="I98" s="117"/>
      <c r="J98" s="119">
        <v>1068</v>
      </c>
      <c r="K98" s="80" t="s">
        <v>25</v>
      </c>
      <c r="L98" s="96">
        <v>31.32</v>
      </c>
      <c r="M98" s="82">
        <v>1.5</v>
      </c>
    </row>
    <row r="99" spans="1:13">
      <c r="A99" s="131" t="s">
        <v>295</v>
      </c>
      <c r="B99" s="113" t="s">
        <v>92</v>
      </c>
      <c r="C99" s="114" t="s">
        <v>30</v>
      </c>
      <c r="D99" s="115" t="s">
        <v>33</v>
      </c>
      <c r="E99" s="116">
        <v>8</v>
      </c>
      <c r="F99" s="117">
        <v>1</v>
      </c>
      <c r="G99" s="118">
        <v>0.06</v>
      </c>
      <c r="H99" s="117">
        <v>3000</v>
      </c>
      <c r="I99" s="117"/>
      <c r="J99" s="119">
        <v>5223</v>
      </c>
      <c r="K99" s="80" t="s">
        <v>25</v>
      </c>
      <c r="L99" s="96">
        <v>31.32</v>
      </c>
      <c r="M99" s="82">
        <v>1.5</v>
      </c>
    </row>
    <row r="100" spans="1:13">
      <c r="A100" s="73" t="s">
        <v>295</v>
      </c>
      <c r="B100" s="21" t="s">
        <v>92</v>
      </c>
      <c r="C100" s="95" t="s">
        <v>30</v>
      </c>
      <c r="D100" s="75" t="s">
        <v>33</v>
      </c>
      <c r="E100" s="76">
        <v>8</v>
      </c>
      <c r="F100" s="77">
        <v>1</v>
      </c>
      <c r="G100" s="91"/>
      <c r="H100" s="77">
        <v>4000</v>
      </c>
      <c r="I100" s="77" t="s">
        <v>445</v>
      </c>
      <c r="J100" s="79">
        <v>179.7</v>
      </c>
      <c r="K100" s="80" t="s">
        <v>13</v>
      </c>
      <c r="L100" s="81">
        <v>474</v>
      </c>
      <c r="M100" s="82">
        <v>1.5</v>
      </c>
    </row>
    <row r="101" spans="1:13">
      <c r="A101" s="120" t="s">
        <v>295</v>
      </c>
      <c r="B101" s="121" t="s">
        <v>92</v>
      </c>
      <c r="C101" s="122" t="s">
        <v>30</v>
      </c>
      <c r="D101" s="123" t="s">
        <v>33</v>
      </c>
      <c r="E101" s="124">
        <v>9</v>
      </c>
      <c r="F101" s="125">
        <v>1</v>
      </c>
      <c r="G101" s="118">
        <v>7.0000000000000007E-2</v>
      </c>
      <c r="H101" s="125">
        <v>3000</v>
      </c>
      <c r="I101" s="125"/>
      <c r="J101" s="119">
        <v>1581</v>
      </c>
      <c r="K101" s="80" t="s">
        <v>25</v>
      </c>
      <c r="L101" s="96">
        <v>36.54</v>
      </c>
      <c r="M101" s="82">
        <v>1.8</v>
      </c>
    </row>
    <row r="102" spans="1:13">
      <c r="A102" s="73" t="s">
        <v>295</v>
      </c>
      <c r="B102" s="21" t="s">
        <v>92</v>
      </c>
      <c r="C102" s="95" t="s">
        <v>30</v>
      </c>
      <c r="D102" s="75" t="s">
        <v>33</v>
      </c>
      <c r="E102" s="76">
        <v>10</v>
      </c>
      <c r="F102" s="77">
        <v>0.9</v>
      </c>
      <c r="G102" s="78">
        <v>7.0000000000000007E-2</v>
      </c>
      <c r="H102" s="77">
        <v>3000</v>
      </c>
      <c r="I102" s="77"/>
      <c r="J102" s="105">
        <v>4521</v>
      </c>
      <c r="K102" s="80" t="s">
        <v>25</v>
      </c>
      <c r="L102" s="96">
        <v>36.54</v>
      </c>
      <c r="M102" s="82">
        <v>1.8</v>
      </c>
    </row>
    <row r="103" spans="1:13">
      <c r="A103" s="120" t="s">
        <v>295</v>
      </c>
      <c r="B103" s="121" t="s">
        <v>92</v>
      </c>
      <c r="C103" s="122" t="s">
        <v>30</v>
      </c>
      <c r="D103" s="123" t="s">
        <v>33</v>
      </c>
      <c r="E103" s="124">
        <v>12</v>
      </c>
      <c r="F103" s="125">
        <v>1</v>
      </c>
      <c r="G103" s="118">
        <v>9.4E-2</v>
      </c>
      <c r="H103" s="125">
        <v>3000</v>
      </c>
      <c r="I103" s="125"/>
      <c r="J103" s="119">
        <v>372</v>
      </c>
      <c r="K103" s="80" t="s">
        <v>25</v>
      </c>
      <c r="L103" s="96">
        <v>49.08</v>
      </c>
      <c r="M103" s="82">
        <v>2</v>
      </c>
    </row>
    <row r="104" spans="1:13">
      <c r="A104" s="209" t="s">
        <v>295</v>
      </c>
      <c r="B104" s="121" t="s">
        <v>92</v>
      </c>
      <c r="C104" s="122" t="s">
        <v>30</v>
      </c>
      <c r="D104" s="123" t="s">
        <v>33</v>
      </c>
      <c r="E104" s="124">
        <v>12</v>
      </c>
      <c r="F104" s="125">
        <v>1</v>
      </c>
      <c r="G104" s="118">
        <v>9.4E-2</v>
      </c>
      <c r="H104" s="125">
        <v>3000</v>
      </c>
      <c r="I104" s="125"/>
      <c r="J104" s="119">
        <v>1881</v>
      </c>
      <c r="K104" s="80" t="s">
        <v>25</v>
      </c>
      <c r="L104" s="96">
        <v>49.08</v>
      </c>
      <c r="M104" s="82">
        <v>2</v>
      </c>
    </row>
    <row r="105" spans="1:13">
      <c r="A105" s="73" t="s">
        <v>295</v>
      </c>
      <c r="B105" s="21" t="s">
        <v>92</v>
      </c>
      <c r="C105" s="95" t="s">
        <v>30</v>
      </c>
      <c r="D105" s="75" t="s">
        <v>33</v>
      </c>
      <c r="E105" s="76">
        <v>14</v>
      </c>
      <c r="F105" s="77">
        <v>1</v>
      </c>
      <c r="G105" s="78">
        <v>0.111</v>
      </c>
      <c r="H105" s="77">
        <v>3000</v>
      </c>
      <c r="I105" s="77"/>
      <c r="J105" s="79">
        <v>2784</v>
      </c>
      <c r="K105" s="80" t="s">
        <v>25</v>
      </c>
      <c r="L105" s="96">
        <v>57.96</v>
      </c>
      <c r="M105" s="82">
        <v>2</v>
      </c>
    </row>
    <row r="106" spans="1:13">
      <c r="A106" s="73" t="s">
        <v>295</v>
      </c>
      <c r="B106" s="21" t="s">
        <v>92</v>
      </c>
      <c r="C106" s="95" t="s">
        <v>30</v>
      </c>
      <c r="D106" s="75" t="s">
        <v>33</v>
      </c>
      <c r="E106" s="76" t="s">
        <v>95</v>
      </c>
      <c r="F106" s="77">
        <v>1.5</v>
      </c>
      <c r="G106" s="78">
        <v>0.221</v>
      </c>
      <c r="H106" s="77">
        <v>3000</v>
      </c>
      <c r="I106" s="110"/>
      <c r="J106" s="79">
        <v>1419</v>
      </c>
      <c r="K106" s="80" t="s">
        <v>25</v>
      </c>
      <c r="L106" s="81">
        <v>104.76</v>
      </c>
      <c r="M106" s="82">
        <v>3</v>
      </c>
    </row>
    <row r="107" spans="1:13">
      <c r="A107" s="93" t="s">
        <v>295</v>
      </c>
      <c r="B107" s="21" t="s">
        <v>92</v>
      </c>
      <c r="C107" s="95" t="s">
        <v>30</v>
      </c>
      <c r="D107" s="75" t="s">
        <v>33</v>
      </c>
      <c r="E107" s="76">
        <v>16</v>
      </c>
      <c r="F107" s="77">
        <v>1</v>
      </c>
      <c r="G107" s="78">
        <v>0.13</v>
      </c>
      <c r="H107" s="77">
        <v>3000</v>
      </c>
      <c r="I107" s="77"/>
      <c r="J107" s="79">
        <v>213</v>
      </c>
      <c r="K107" s="80" t="s">
        <v>25</v>
      </c>
      <c r="L107" s="81">
        <v>61.62</v>
      </c>
      <c r="M107" s="82">
        <v>3</v>
      </c>
    </row>
    <row r="108" spans="1:13">
      <c r="A108" s="73" t="s">
        <v>295</v>
      </c>
      <c r="B108" s="21" t="s">
        <v>92</v>
      </c>
      <c r="C108" s="95" t="s">
        <v>30</v>
      </c>
      <c r="D108" s="75" t="s">
        <v>33</v>
      </c>
      <c r="E108" s="76">
        <v>16</v>
      </c>
      <c r="F108" s="77">
        <v>1.5</v>
      </c>
      <c r="G108" s="78">
        <v>0.187</v>
      </c>
      <c r="H108" s="77">
        <v>6000</v>
      </c>
      <c r="I108" s="77" t="s">
        <v>96</v>
      </c>
      <c r="J108" s="79">
        <v>702</v>
      </c>
      <c r="K108" s="80" t="s">
        <v>25</v>
      </c>
      <c r="L108" s="81">
        <v>88.62</v>
      </c>
      <c r="M108" s="92">
        <v>3</v>
      </c>
    </row>
    <row r="109" spans="1:13">
      <c r="A109" s="73" t="s">
        <v>295</v>
      </c>
      <c r="B109" s="21" t="s">
        <v>92</v>
      </c>
      <c r="C109" s="95" t="s">
        <v>30</v>
      </c>
      <c r="D109" s="75" t="s">
        <v>33</v>
      </c>
      <c r="E109" s="76">
        <v>18</v>
      </c>
      <c r="F109" s="77">
        <v>1</v>
      </c>
      <c r="G109" s="78">
        <v>0.14599999999999999</v>
      </c>
      <c r="H109" s="77">
        <v>3000</v>
      </c>
      <c r="I109" s="94"/>
      <c r="J109" s="79">
        <v>1857</v>
      </c>
      <c r="K109" s="80" t="s">
        <v>25</v>
      </c>
      <c r="L109" s="81">
        <v>69.179999999999993</v>
      </c>
      <c r="M109" s="82">
        <v>3</v>
      </c>
    </row>
    <row r="110" spans="1:13">
      <c r="A110" s="73" t="s">
        <v>295</v>
      </c>
      <c r="B110" s="21" t="s">
        <v>92</v>
      </c>
      <c r="C110" s="95" t="s">
        <v>30</v>
      </c>
      <c r="D110" s="75" t="s">
        <v>33</v>
      </c>
      <c r="E110" s="76">
        <v>20</v>
      </c>
      <c r="F110" s="77">
        <v>2</v>
      </c>
      <c r="G110" s="78">
        <v>0.309</v>
      </c>
      <c r="H110" s="77">
        <v>3000</v>
      </c>
      <c r="I110" s="77"/>
      <c r="J110" s="105">
        <v>1053</v>
      </c>
      <c r="K110" s="80" t="s">
        <v>25</v>
      </c>
      <c r="L110" s="81">
        <v>146.46</v>
      </c>
      <c r="M110" s="82">
        <v>5</v>
      </c>
    </row>
    <row r="111" spans="1:13">
      <c r="A111" s="93" t="s">
        <v>295</v>
      </c>
      <c r="B111" s="21" t="s">
        <v>92</v>
      </c>
      <c r="C111" s="95" t="s">
        <v>30</v>
      </c>
      <c r="D111" s="75" t="s">
        <v>33</v>
      </c>
      <c r="E111" s="76" t="s">
        <v>98</v>
      </c>
      <c r="F111" s="77">
        <v>1.5</v>
      </c>
      <c r="G111" s="78">
        <v>0.30299999999999999</v>
      </c>
      <c r="H111" s="77">
        <v>3000</v>
      </c>
      <c r="I111" s="94"/>
      <c r="J111" s="79">
        <v>1047</v>
      </c>
      <c r="K111" s="80" t="s">
        <v>25</v>
      </c>
      <c r="L111" s="81">
        <v>143.64000000000001</v>
      </c>
      <c r="M111" s="82">
        <v>5</v>
      </c>
    </row>
    <row r="112" spans="1:13">
      <c r="A112" s="130" t="s">
        <v>295</v>
      </c>
      <c r="B112" s="126" t="s">
        <v>92</v>
      </c>
      <c r="C112" s="127" t="s">
        <v>30</v>
      </c>
      <c r="D112" s="128" t="s">
        <v>33</v>
      </c>
      <c r="E112" s="129" t="s">
        <v>98</v>
      </c>
      <c r="F112" s="94">
        <v>2</v>
      </c>
      <c r="G112" s="78">
        <v>0.39300000000000002</v>
      </c>
      <c r="H112" s="94">
        <v>3000</v>
      </c>
      <c r="I112" s="94"/>
      <c r="J112" s="79">
        <v>825</v>
      </c>
      <c r="K112" s="80" t="s">
        <v>25</v>
      </c>
      <c r="L112" s="81">
        <v>186.3</v>
      </c>
      <c r="M112" s="82">
        <v>6</v>
      </c>
    </row>
    <row r="113" spans="1:13">
      <c r="A113" s="130" t="s">
        <v>295</v>
      </c>
      <c r="B113" s="126" t="s">
        <v>92</v>
      </c>
      <c r="C113" s="127" t="s">
        <v>30</v>
      </c>
      <c r="D113" s="128" t="s">
        <v>33</v>
      </c>
      <c r="E113" s="129" t="s">
        <v>98</v>
      </c>
      <c r="F113" s="94">
        <v>2</v>
      </c>
      <c r="G113" s="78">
        <v>0.39300000000000002</v>
      </c>
      <c r="H113" s="94">
        <v>6000</v>
      </c>
      <c r="I113" s="94"/>
      <c r="J113" s="79">
        <v>33</v>
      </c>
      <c r="K113" s="80" t="s">
        <v>25</v>
      </c>
      <c r="L113" s="81">
        <v>186.3</v>
      </c>
      <c r="M113" s="82">
        <v>6</v>
      </c>
    </row>
    <row r="114" spans="1:13">
      <c r="A114" s="93" t="s">
        <v>295</v>
      </c>
      <c r="B114" s="21" t="s">
        <v>92</v>
      </c>
      <c r="C114" s="95" t="s">
        <v>30</v>
      </c>
      <c r="D114" s="75" t="s">
        <v>33</v>
      </c>
      <c r="E114" s="76">
        <v>22</v>
      </c>
      <c r="F114" s="77">
        <v>2</v>
      </c>
      <c r="G114" s="78">
        <v>0.34899999999999998</v>
      </c>
      <c r="H114" s="77">
        <v>3000</v>
      </c>
      <c r="I114" s="77"/>
      <c r="J114" s="79">
        <v>213</v>
      </c>
      <c r="K114" s="80" t="s">
        <v>25</v>
      </c>
      <c r="L114" s="81">
        <v>165.42000000000002</v>
      </c>
      <c r="M114" s="82">
        <v>6</v>
      </c>
    </row>
    <row r="115" spans="1:13">
      <c r="A115" s="73" t="s">
        <v>295</v>
      </c>
      <c r="B115" s="21" t="s">
        <v>92</v>
      </c>
      <c r="C115" s="95" t="s">
        <v>30</v>
      </c>
      <c r="D115" s="75" t="s">
        <v>33</v>
      </c>
      <c r="E115" s="76">
        <v>22</v>
      </c>
      <c r="F115" s="77">
        <v>4</v>
      </c>
      <c r="G115" s="78">
        <v>0.61799999999999999</v>
      </c>
      <c r="H115" s="77">
        <v>3000</v>
      </c>
      <c r="I115" s="94"/>
      <c r="J115" s="79">
        <v>180</v>
      </c>
      <c r="K115" s="80" t="s">
        <v>25</v>
      </c>
      <c r="L115" s="81">
        <v>292.92</v>
      </c>
      <c r="M115" s="82">
        <v>7</v>
      </c>
    </row>
    <row r="116" spans="1:13">
      <c r="A116" s="93" t="s">
        <v>295</v>
      </c>
      <c r="B116" s="21" t="s">
        <v>92</v>
      </c>
      <c r="C116" s="95" t="s">
        <v>30</v>
      </c>
      <c r="D116" s="75" t="s">
        <v>33</v>
      </c>
      <c r="E116" s="76">
        <v>25</v>
      </c>
      <c r="F116" s="77">
        <v>1.5</v>
      </c>
      <c r="G116" s="78">
        <v>0.30199999999999999</v>
      </c>
      <c r="H116" s="77">
        <v>3000</v>
      </c>
      <c r="I116" s="77"/>
      <c r="J116" s="79">
        <v>45</v>
      </c>
      <c r="K116" s="80" t="s">
        <v>25</v>
      </c>
      <c r="L116" s="81">
        <v>143.16</v>
      </c>
      <c r="M116" s="82">
        <v>5</v>
      </c>
    </row>
    <row r="117" spans="1:13">
      <c r="A117" s="73" t="s">
        <v>295</v>
      </c>
      <c r="B117" s="21" t="s">
        <v>92</v>
      </c>
      <c r="C117" s="95" t="s">
        <v>30</v>
      </c>
      <c r="D117" s="75" t="s">
        <v>33</v>
      </c>
      <c r="E117" s="76">
        <v>25</v>
      </c>
      <c r="F117" s="77">
        <v>2</v>
      </c>
      <c r="G117" s="78">
        <v>0.4</v>
      </c>
      <c r="H117" s="77">
        <v>6000</v>
      </c>
      <c r="I117" s="77"/>
      <c r="J117" s="79">
        <v>285</v>
      </c>
      <c r="K117" s="80" t="s">
        <v>25</v>
      </c>
      <c r="L117" s="81">
        <v>189.60000000000002</v>
      </c>
      <c r="M117" s="82">
        <v>6</v>
      </c>
    </row>
    <row r="118" spans="1:13">
      <c r="A118" s="73" t="s">
        <v>295</v>
      </c>
      <c r="B118" s="21" t="s">
        <v>92</v>
      </c>
      <c r="C118" s="95" t="s">
        <v>30</v>
      </c>
      <c r="D118" s="75" t="s">
        <v>33</v>
      </c>
      <c r="E118" s="76">
        <v>25</v>
      </c>
      <c r="F118" s="77">
        <v>4</v>
      </c>
      <c r="G118" s="78">
        <v>0.72</v>
      </c>
      <c r="H118" s="77">
        <v>3000</v>
      </c>
      <c r="I118" s="77"/>
      <c r="J118" s="79">
        <v>114</v>
      </c>
      <c r="K118" s="80" t="s">
        <v>25</v>
      </c>
      <c r="L118" s="81">
        <v>341.28000000000003</v>
      </c>
      <c r="M118" s="82">
        <v>7</v>
      </c>
    </row>
    <row r="119" spans="1:13">
      <c r="A119" s="93" t="s">
        <v>295</v>
      </c>
      <c r="B119" s="21" t="s">
        <v>92</v>
      </c>
      <c r="C119" s="95" t="s">
        <v>30</v>
      </c>
      <c r="D119" s="75" t="s">
        <v>33</v>
      </c>
      <c r="E119" s="76" t="s">
        <v>99</v>
      </c>
      <c r="F119" s="77">
        <v>1.5</v>
      </c>
      <c r="G119" s="78">
        <v>0.34399999999999997</v>
      </c>
      <c r="H119" s="77">
        <v>3000</v>
      </c>
      <c r="I119" s="77"/>
      <c r="J119" s="79">
        <v>879</v>
      </c>
      <c r="K119" s="80" t="s">
        <v>25</v>
      </c>
      <c r="L119" s="81">
        <v>163.07999999999998</v>
      </c>
      <c r="M119" s="92">
        <v>6</v>
      </c>
    </row>
    <row r="120" spans="1:13">
      <c r="A120" s="73" t="s">
        <v>295</v>
      </c>
      <c r="B120" s="21" t="s">
        <v>92</v>
      </c>
      <c r="C120" s="95" t="s">
        <v>30</v>
      </c>
      <c r="D120" s="75" t="s">
        <v>33</v>
      </c>
      <c r="E120" s="76" t="s">
        <v>100</v>
      </c>
      <c r="F120" s="77">
        <v>1.5</v>
      </c>
      <c r="G120" s="78">
        <v>0.38500000000000001</v>
      </c>
      <c r="H120" s="77">
        <v>6000</v>
      </c>
      <c r="I120" s="77"/>
      <c r="J120" s="79">
        <v>534</v>
      </c>
      <c r="K120" s="80" t="s">
        <v>25</v>
      </c>
      <c r="L120" s="81">
        <v>182.52</v>
      </c>
      <c r="M120" s="82">
        <v>6</v>
      </c>
    </row>
    <row r="121" spans="1:13">
      <c r="A121" s="73" t="s">
        <v>295</v>
      </c>
      <c r="B121" s="21" t="s">
        <v>92</v>
      </c>
      <c r="C121" s="95" t="s">
        <v>30</v>
      </c>
      <c r="D121" s="75" t="s">
        <v>33</v>
      </c>
      <c r="E121" s="76" t="s">
        <v>100</v>
      </c>
      <c r="F121" s="77">
        <v>2</v>
      </c>
      <c r="G121" s="78">
        <v>0.502</v>
      </c>
      <c r="H121" s="77">
        <v>6000</v>
      </c>
      <c r="I121" s="77"/>
      <c r="J121" s="79">
        <v>501</v>
      </c>
      <c r="K121" s="80" t="s">
        <v>25</v>
      </c>
      <c r="L121" s="81">
        <v>237.95999999999998</v>
      </c>
      <c r="M121" s="82">
        <v>6</v>
      </c>
    </row>
    <row r="122" spans="1:13">
      <c r="A122" s="73" t="s">
        <v>295</v>
      </c>
      <c r="B122" s="21" t="s">
        <v>92</v>
      </c>
      <c r="C122" s="95" t="s">
        <v>30</v>
      </c>
      <c r="D122" s="75" t="s">
        <v>33</v>
      </c>
      <c r="E122" s="76">
        <v>26</v>
      </c>
      <c r="F122" s="77">
        <v>3</v>
      </c>
      <c r="G122" s="78">
        <v>0.59199999999999997</v>
      </c>
      <c r="H122" s="77">
        <v>3000</v>
      </c>
      <c r="I122" s="77"/>
      <c r="J122" s="105">
        <v>534</v>
      </c>
      <c r="K122" s="80" t="s">
        <v>25</v>
      </c>
      <c r="L122" s="81">
        <v>280.62</v>
      </c>
      <c r="M122" s="82">
        <v>7</v>
      </c>
    </row>
    <row r="123" spans="1:13">
      <c r="A123" s="93" t="s">
        <v>295</v>
      </c>
      <c r="B123" s="21" t="s">
        <v>92</v>
      </c>
      <c r="C123" s="95" t="s">
        <v>30</v>
      </c>
      <c r="D123" s="75" t="s">
        <v>33</v>
      </c>
      <c r="E123" s="76" t="s">
        <v>64</v>
      </c>
      <c r="F123" s="77">
        <v>1.5</v>
      </c>
      <c r="G123" s="78">
        <v>0.38500000000000001</v>
      </c>
      <c r="H123" s="77">
        <v>3000</v>
      </c>
      <c r="I123" s="94" t="s">
        <v>101</v>
      </c>
      <c r="J123" s="79">
        <v>681</v>
      </c>
      <c r="K123" s="80" t="s">
        <v>25</v>
      </c>
      <c r="L123" s="81">
        <v>182.52</v>
      </c>
      <c r="M123" s="82">
        <v>6</v>
      </c>
    </row>
    <row r="124" spans="1:13">
      <c r="A124" s="93" t="s">
        <v>295</v>
      </c>
      <c r="B124" s="21" t="s">
        <v>92</v>
      </c>
      <c r="C124" s="95" t="s">
        <v>30</v>
      </c>
      <c r="D124" s="75" t="s">
        <v>33</v>
      </c>
      <c r="E124" s="76" t="s">
        <v>64</v>
      </c>
      <c r="F124" s="77">
        <v>2</v>
      </c>
      <c r="G124" s="78">
        <v>0.502</v>
      </c>
      <c r="H124" s="77">
        <v>3000</v>
      </c>
      <c r="I124" s="77" t="s">
        <v>102</v>
      </c>
      <c r="J124" s="79">
        <v>282</v>
      </c>
      <c r="K124" s="80" t="s">
        <v>25</v>
      </c>
      <c r="L124" s="81">
        <v>237.95999999999998</v>
      </c>
      <c r="M124" s="92">
        <v>6</v>
      </c>
    </row>
    <row r="125" spans="1:13">
      <c r="A125" s="131" t="s">
        <v>295</v>
      </c>
      <c r="B125" s="113" t="s">
        <v>92</v>
      </c>
      <c r="C125" s="114" t="s">
        <v>30</v>
      </c>
      <c r="D125" s="115" t="s">
        <v>33</v>
      </c>
      <c r="E125" s="116" t="s">
        <v>67</v>
      </c>
      <c r="F125" s="117">
        <v>1.5</v>
      </c>
      <c r="G125" s="118">
        <v>0.47</v>
      </c>
      <c r="H125" s="117">
        <v>3000</v>
      </c>
      <c r="I125" s="117"/>
      <c r="J125" s="132">
        <v>354</v>
      </c>
      <c r="K125" s="80" t="s">
        <v>25</v>
      </c>
      <c r="L125" s="81">
        <v>222.78000000000003</v>
      </c>
      <c r="M125" s="82">
        <v>7</v>
      </c>
    </row>
    <row r="126" spans="1:13">
      <c r="A126" s="73" t="s">
        <v>295</v>
      </c>
      <c r="B126" s="21" t="s">
        <v>92</v>
      </c>
      <c r="C126" s="95" t="s">
        <v>30</v>
      </c>
      <c r="D126" s="75" t="s">
        <v>33</v>
      </c>
      <c r="E126" s="76" t="s">
        <v>67</v>
      </c>
      <c r="F126" s="77">
        <v>2</v>
      </c>
      <c r="G126" s="78">
        <v>0.61199999999999999</v>
      </c>
      <c r="H126" s="77">
        <v>6000</v>
      </c>
      <c r="I126" s="77" t="s">
        <v>103</v>
      </c>
      <c r="J126" s="79">
        <v>69</v>
      </c>
      <c r="K126" s="80" t="s">
        <v>25</v>
      </c>
      <c r="L126" s="81">
        <v>290.10000000000002</v>
      </c>
      <c r="M126" s="82">
        <v>7</v>
      </c>
    </row>
    <row r="127" spans="1:13">
      <c r="A127" s="93" t="s">
        <v>295</v>
      </c>
      <c r="B127" s="21" t="s">
        <v>92</v>
      </c>
      <c r="C127" s="95" t="s">
        <v>30</v>
      </c>
      <c r="D127" s="75" t="s">
        <v>33</v>
      </c>
      <c r="E127" s="76">
        <v>29.5</v>
      </c>
      <c r="F127" s="77">
        <v>1.7</v>
      </c>
      <c r="G127" s="78">
        <v>0.41</v>
      </c>
      <c r="H127" s="77">
        <v>3000</v>
      </c>
      <c r="I127" s="77" t="s">
        <v>104</v>
      </c>
      <c r="J127" s="79">
        <v>558</v>
      </c>
      <c r="K127" s="80" t="s">
        <v>25</v>
      </c>
      <c r="L127" s="81">
        <v>194.34</v>
      </c>
      <c r="M127" s="82">
        <v>6</v>
      </c>
    </row>
    <row r="128" spans="1:13">
      <c r="A128" s="93" t="s">
        <v>295</v>
      </c>
      <c r="B128" s="21" t="s">
        <v>92</v>
      </c>
      <c r="C128" s="95" t="s">
        <v>30</v>
      </c>
      <c r="D128" s="75" t="s">
        <v>33</v>
      </c>
      <c r="E128" s="76">
        <v>30</v>
      </c>
      <c r="F128" s="77">
        <v>2</v>
      </c>
      <c r="G128" s="78">
        <v>0.48</v>
      </c>
      <c r="H128" s="77">
        <v>3000</v>
      </c>
      <c r="I128" s="77" t="s">
        <v>105</v>
      </c>
      <c r="J128" s="79">
        <v>255</v>
      </c>
      <c r="K128" s="80" t="s">
        <v>25</v>
      </c>
      <c r="L128" s="81">
        <v>227.52</v>
      </c>
      <c r="M128" s="82">
        <v>6</v>
      </c>
    </row>
    <row r="129" spans="1:13">
      <c r="A129" s="73" t="s">
        <v>295</v>
      </c>
      <c r="B129" s="21" t="s">
        <v>92</v>
      </c>
      <c r="C129" s="95" t="s">
        <v>30</v>
      </c>
      <c r="D129" s="75" t="s">
        <v>33</v>
      </c>
      <c r="E129" s="76">
        <v>30</v>
      </c>
      <c r="F129" s="77">
        <v>2</v>
      </c>
      <c r="G129" s="78">
        <v>0.48</v>
      </c>
      <c r="H129" s="77">
        <v>6000</v>
      </c>
      <c r="I129" s="77" t="s">
        <v>105</v>
      </c>
      <c r="J129" s="79">
        <v>63</v>
      </c>
      <c r="K129" s="80" t="s">
        <v>25</v>
      </c>
      <c r="L129" s="81">
        <v>227.52</v>
      </c>
      <c r="M129" s="82">
        <v>6</v>
      </c>
    </row>
    <row r="130" spans="1:13">
      <c r="A130" s="93" t="s">
        <v>295</v>
      </c>
      <c r="B130" s="21" t="s">
        <v>92</v>
      </c>
      <c r="C130" s="95" t="s">
        <v>30</v>
      </c>
      <c r="D130" s="75" t="s">
        <v>33</v>
      </c>
      <c r="E130" s="76">
        <v>32</v>
      </c>
      <c r="F130" s="77">
        <v>1.5</v>
      </c>
      <c r="G130" s="78">
        <v>0.39200000000000002</v>
      </c>
      <c r="H130" s="77">
        <v>3000</v>
      </c>
      <c r="I130" s="77" t="s">
        <v>106</v>
      </c>
      <c r="J130" s="79">
        <v>723</v>
      </c>
      <c r="K130" s="80" t="s">
        <v>25</v>
      </c>
      <c r="L130" s="81">
        <v>185.82</v>
      </c>
      <c r="M130" s="82">
        <v>6</v>
      </c>
    </row>
    <row r="131" spans="1:13">
      <c r="A131" s="93" t="s">
        <v>295</v>
      </c>
      <c r="B131" s="21" t="s">
        <v>92</v>
      </c>
      <c r="C131" s="95" t="s">
        <v>30</v>
      </c>
      <c r="D131" s="75" t="s">
        <v>33</v>
      </c>
      <c r="E131" s="76">
        <v>35</v>
      </c>
      <c r="F131" s="77">
        <v>2</v>
      </c>
      <c r="G131" s="78">
        <v>0.56599999999999995</v>
      </c>
      <c r="H131" s="77">
        <v>3000</v>
      </c>
      <c r="I131" s="77" t="s">
        <v>107</v>
      </c>
      <c r="J131" s="79">
        <v>261</v>
      </c>
      <c r="K131" s="80" t="s">
        <v>25</v>
      </c>
      <c r="L131" s="81">
        <v>268.26</v>
      </c>
      <c r="M131" s="82">
        <v>6</v>
      </c>
    </row>
    <row r="132" spans="1:13">
      <c r="A132" s="73" t="s">
        <v>295</v>
      </c>
      <c r="B132" s="21" t="s">
        <v>92</v>
      </c>
      <c r="C132" s="95" t="s">
        <v>30</v>
      </c>
      <c r="D132" s="75" t="s">
        <v>33</v>
      </c>
      <c r="E132" s="76">
        <v>40</v>
      </c>
      <c r="F132" s="77">
        <v>2</v>
      </c>
      <c r="G132" s="78">
        <v>0.65200000000000002</v>
      </c>
      <c r="H132" s="77">
        <v>3000</v>
      </c>
      <c r="I132" s="77" t="s">
        <v>108</v>
      </c>
      <c r="J132" s="79">
        <v>108</v>
      </c>
      <c r="K132" s="80" t="s">
        <v>25</v>
      </c>
      <c r="L132" s="81">
        <v>309.06</v>
      </c>
      <c r="M132" s="82">
        <v>7</v>
      </c>
    </row>
    <row r="133" spans="1:13">
      <c r="A133" s="73" t="s">
        <v>295</v>
      </c>
      <c r="B133" s="21" t="s">
        <v>92</v>
      </c>
      <c r="C133" s="95" t="s">
        <v>30</v>
      </c>
      <c r="D133" s="75" t="s">
        <v>33</v>
      </c>
      <c r="E133" s="76" t="s">
        <v>65</v>
      </c>
      <c r="F133" s="77">
        <v>2</v>
      </c>
      <c r="G133" s="78">
        <v>0.61199999999999999</v>
      </c>
      <c r="H133" s="77">
        <v>6000</v>
      </c>
      <c r="I133" s="77" t="s">
        <v>109</v>
      </c>
      <c r="J133" s="79">
        <v>15</v>
      </c>
      <c r="K133" s="80" t="s">
        <v>25</v>
      </c>
      <c r="L133" s="81">
        <v>290.10000000000002</v>
      </c>
      <c r="M133" s="82">
        <v>7</v>
      </c>
    </row>
    <row r="134" spans="1:13">
      <c r="A134" s="73" t="s">
        <v>295</v>
      </c>
      <c r="B134" s="21" t="s">
        <v>92</v>
      </c>
      <c r="C134" s="95" t="s">
        <v>30</v>
      </c>
      <c r="D134" s="75" t="s">
        <v>33</v>
      </c>
      <c r="E134" s="76" t="s">
        <v>69</v>
      </c>
      <c r="F134" s="77">
        <v>2</v>
      </c>
      <c r="G134" s="78">
        <v>0.83</v>
      </c>
      <c r="H134" s="77">
        <v>3000</v>
      </c>
      <c r="I134" s="77"/>
      <c r="J134" s="79">
        <v>21</v>
      </c>
      <c r="K134" s="80" t="s">
        <v>25</v>
      </c>
      <c r="L134" s="81">
        <v>393.41999999999996</v>
      </c>
      <c r="M134" s="82">
        <v>8</v>
      </c>
    </row>
    <row r="135" spans="1:13">
      <c r="A135" s="73" t="s">
        <v>295</v>
      </c>
      <c r="B135" s="21" t="s">
        <v>92</v>
      </c>
      <c r="C135" s="95" t="s">
        <v>30</v>
      </c>
      <c r="D135" s="75" t="s">
        <v>33</v>
      </c>
      <c r="E135" s="76" t="s">
        <v>69</v>
      </c>
      <c r="F135" s="77">
        <v>3</v>
      </c>
      <c r="G135" s="78">
        <v>1.212</v>
      </c>
      <c r="H135" s="77">
        <v>6000</v>
      </c>
      <c r="I135" s="77" t="s">
        <v>110</v>
      </c>
      <c r="J135" s="79">
        <v>246</v>
      </c>
      <c r="K135" s="80" t="s">
        <v>25</v>
      </c>
      <c r="L135" s="81">
        <v>574.5</v>
      </c>
      <c r="M135" s="82">
        <v>9</v>
      </c>
    </row>
    <row r="136" spans="1:13">
      <c r="A136" s="73" t="s">
        <v>295</v>
      </c>
      <c r="B136" s="21" t="s">
        <v>92</v>
      </c>
      <c r="C136" s="95" t="s">
        <v>30</v>
      </c>
      <c r="D136" s="75" t="s">
        <v>33</v>
      </c>
      <c r="E136" s="76">
        <v>42</v>
      </c>
      <c r="F136" s="77">
        <v>3</v>
      </c>
      <c r="G136" s="78">
        <v>1.0029999999999999</v>
      </c>
      <c r="H136" s="77">
        <v>3000</v>
      </c>
      <c r="I136" s="104" t="s">
        <v>444</v>
      </c>
      <c r="J136" s="79">
        <v>252</v>
      </c>
      <c r="K136" s="80" t="s">
        <v>25</v>
      </c>
      <c r="L136" s="81">
        <v>475.43999999999994</v>
      </c>
      <c r="M136" s="92">
        <v>9</v>
      </c>
    </row>
    <row r="137" spans="1:13">
      <c r="A137" s="93" t="s">
        <v>295</v>
      </c>
      <c r="B137" s="21" t="s">
        <v>92</v>
      </c>
      <c r="C137" s="95" t="s">
        <v>30</v>
      </c>
      <c r="D137" s="75" t="s">
        <v>33</v>
      </c>
      <c r="E137" s="76" t="s">
        <v>111</v>
      </c>
      <c r="F137" s="77">
        <v>2</v>
      </c>
      <c r="G137" s="78">
        <v>0.93899999999999995</v>
      </c>
      <c r="H137" s="77">
        <v>6000</v>
      </c>
      <c r="I137" s="77" t="s">
        <v>112</v>
      </c>
      <c r="J137" s="79">
        <v>420</v>
      </c>
      <c r="K137" s="80" t="s">
        <v>25</v>
      </c>
      <c r="L137" s="81">
        <v>445.08000000000004</v>
      </c>
      <c r="M137" s="82">
        <v>8</v>
      </c>
    </row>
    <row r="138" spans="1:13">
      <c r="A138" s="73" t="s">
        <v>295</v>
      </c>
      <c r="B138" s="21" t="s">
        <v>92</v>
      </c>
      <c r="C138" s="95" t="s">
        <v>30</v>
      </c>
      <c r="D138" s="75" t="s">
        <v>33</v>
      </c>
      <c r="E138" s="76">
        <v>45</v>
      </c>
      <c r="F138" s="77">
        <v>2</v>
      </c>
      <c r="G138" s="78">
        <v>0.73799999999999999</v>
      </c>
      <c r="H138" s="77">
        <v>3000</v>
      </c>
      <c r="I138" s="77" t="s">
        <v>82</v>
      </c>
      <c r="J138" s="79">
        <v>429</v>
      </c>
      <c r="K138" s="80" t="s">
        <v>25</v>
      </c>
      <c r="L138" s="81">
        <v>349.79999999999995</v>
      </c>
      <c r="M138" s="92">
        <v>8</v>
      </c>
    </row>
    <row r="139" spans="1:13">
      <c r="A139" s="93" t="s">
        <v>295</v>
      </c>
      <c r="B139" s="21" t="s">
        <v>92</v>
      </c>
      <c r="C139" s="95">
        <v>6063</v>
      </c>
      <c r="D139" s="75" t="s">
        <v>72</v>
      </c>
      <c r="E139" s="76" t="s">
        <v>113</v>
      </c>
      <c r="F139" s="77">
        <v>2</v>
      </c>
      <c r="G139" s="78">
        <v>0.72099999999999997</v>
      </c>
      <c r="H139" s="77">
        <v>3000</v>
      </c>
      <c r="I139" s="77" t="s">
        <v>114</v>
      </c>
      <c r="J139" s="79">
        <v>87</v>
      </c>
      <c r="K139" s="80" t="s">
        <v>25</v>
      </c>
      <c r="L139" s="81">
        <v>341.76</v>
      </c>
      <c r="M139" s="82">
        <v>8</v>
      </c>
    </row>
    <row r="140" spans="1:13">
      <c r="A140" s="73" t="s">
        <v>295</v>
      </c>
      <c r="B140" s="21" t="s">
        <v>92</v>
      </c>
      <c r="C140" s="95" t="s">
        <v>30</v>
      </c>
      <c r="D140" s="75" t="s">
        <v>33</v>
      </c>
      <c r="E140" s="76" t="s">
        <v>115</v>
      </c>
      <c r="F140" s="77">
        <v>2</v>
      </c>
      <c r="G140" s="78">
        <v>0.83</v>
      </c>
      <c r="H140" s="77">
        <v>6000</v>
      </c>
      <c r="I140" s="77"/>
      <c r="J140" s="79">
        <v>132</v>
      </c>
      <c r="K140" s="80" t="s">
        <v>25</v>
      </c>
      <c r="L140" s="81">
        <v>393.41999999999996</v>
      </c>
      <c r="M140" s="82">
        <v>8</v>
      </c>
    </row>
    <row r="141" spans="1:13">
      <c r="A141" s="93" t="s">
        <v>295</v>
      </c>
      <c r="B141" s="21" t="s">
        <v>92</v>
      </c>
      <c r="C141" s="95">
        <v>6063</v>
      </c>
      <c r="D141" s="75" t="s">
        <v>72</v>
      </c>
      <c r="E141" s="76" t="s">
        <v>116</v>
      </c>
      <c r="F141" s="77">
        <v>2</v>
      </c>
      <c r="G141" s="78">
        <v>1.048</v>
      </c>
      <c r="H141" s="77">
        <v>3000</v>
      </c>
      <c r="I141" s="77" t="s">
        <v>117</v>
      </c>
      <c r="J141" s="79">
        <v>159</v>
      </c>
      <c r="K141" s="80" t="s">
        <v>25</v>
      </c>
      <c r="L141" s="81">
        <v>496.74</v>
      </c>
      <c r="M141" s="92">
        <v>9</v>
      </c>
    </row>
    <row r="142" spans="1:13">
      <c r="A142" s="73" t="s">
        <v>295</v>
      </c>
      <c r="B142" s="21" t="s">
        <v>92</v>
      </c>
      <c r="C142" s="95" t="s">
        <v>30</v>
      </c>
      <c r="D142" s="75" t="s">
        <v>33</v>
      </c>
      <c r="E142" s="76" t="s">
        <v>116</v>
      </c>
      <c r="F142" s="77">
        <v>2</v>
      </c>
      <c r="G142" s="78">
        <v>1.048</v>
      </c>
      <c r="H142" s="77">
        <v>6000</v>
      </c>
      <c r="I142" s="77"/>
      <c r="J142" s="79">
        <v>54</v>
      </c>
      <c r="K142" s="80" t="s">
        <v>25</v>
      </c>
      <c r="L142" s="81">
        <v>496.74</v>
      </c>
      <c r="M142" s="92">
        <v>9</v>
      </c>
    </row>
    <row r="143" spans="1:13">
      <c r="A143" s="73" t="s">
        <v>295</v>
      </c>
      <c r="B143" s="21" t="s">
        <v>92</v>
      </c>
      <c r="C143" s="95" t="s">
        <v>30</v>
      </c>
      <c r="D143" s="75" t="s">
        <v>33</v>
      </c>
      <c r="E143" s="76" t="s">
        <v>116</v>
      </c>
      <c r="F143" s="77">
        <v>2</v>
      </c>
      <c r="G143" s="78">
        <v>1.048</v>
      </c>
      <c r="H143" s="77">
        <v>6000</v>
      </c>
      <c r="I143" s="77"/>
      <c r="J143" s="79">
        <v>96</v>
      </c>
      <c r="K143" s="80" t="s">
        <v>25</v>
      </c>
      <c r="L143" s="81">
        <v>496.74</v>
      </c>
      <c r="M143" s="92">
        <v>9</v>
      </c>
    </row>
    <row r="144" spans="1:13">
      <c r="A144" s="93" t="s">
        <v>295</v>
      </c>
      <c r="B144" s="21" t="s">
        <v>92</v>
      </c>
      <c r="C144" s="95" t="s">
        <v>30</v>
      </c>
      <c r="D144" s="75" t="s">
        <v>33</v>
      </c>
      <c r="E144" s="76" t="s">
        <v>116</v>
      </c>
      <c r="F144" s="77">
        <v>3</v>
      </c>
      <c r="G144" s="78">
        <v>1.54</v>
      </c>
      <c r="H144" s="77">
        <v>3000</v>
      </c>
      <c r="I144" s="77" t="s">
        <v>48</v>
      </c>
      <c r="J144" s="79">
        <v>162</v>
      </c>
      <c r="K144" s="80" t="s">
        <v>25</v>
      </c>
      <c r="L144" s="81">
        <v>729.96</v>
      </c>
      <c r="M144" s="92">
        <v>10</v>
      </c>
    </row>
    <row r="145" spans="1:13">
      <c r="A145" s="93" t="s">
        <v>295</v>
      </c>
      <c r="B145" s="21" t="s">
        <v>92</v>
      </c>
      <c r="C145" s="95" t="s">
        <v>30</v>
      </c>
      <c r="D145" s="75" t="s">
        <v>33</v>
      </c>
      <c r="E145" s="76">
        <v>50</v>
      </c>
      <c r="F145" s="77">
        <v>2</v>
      </c>
      <c r="G145" s="78">
        <v>0.82299999999999995</v>
      </c>
      <c r="H145" s="77">
        <v>6000</v>
      </c>
      <c r="I145" s="77"/>
      <c r="J145" s="79">
        <v>264</v>
      </c>
      <c r="K145" s="80" t="s">
        <v>25</v>
      </c>
      <c r="L145" s="81">
        <v>390.12</v>
      </c>
      <c r="M145" s="92">
        <v>8</v>
      </c>
    </row>
    <row r="146" spans="1:13">
      <c r="A146" s="93" t="s">
        <v>295</v>
      </c>
      <c r="B146" s="21" t="s">
        <v>92</v>
      </c>
      <c r="C146" s="95" t="s">
        <v>30</v>
      </c>
      <c r="D146" s="75" t="s">
        <v>33</v>
      </c>
      <c r="E146" s="76">
        <v>60</v>
      </c>
      <c r="F146" s="77">
        <v>2.5</v>
      </c>
      <c r="G146" s="78">
        <v>1.2350000000000001</v>
      </c>
      <c r="H146" s="77">
        <v>3000</v>
      </c>
      <c r="I146" s="77"/>
      <c r="J146" s="79">
        <v>228</v>
      </c>
      <c r="K146" s="80" t="s">
        <v>25</v>
      </c>
      <c r="L146" s="81">
        <v>585.41999999999996</v>
      </c>
      <c r="M146" s="92">
        <v>9</v>
      </c>
    </row>
    <row r="147" spans="1:13">
      <c r="A147" s="73" t="s">
        <v>295</v>
      </c>
      <c r="B147" s="21" t="s">
        <v>92</v>
      </c>
      <c r="C147" s="95" t="s">
        <v>30</v>
      </c>
      <c r="D147" s="75" t="s">
        <v>33</v>
      </c>
      <c r="E147" s="76" t="s">
        <v>118</v>
      </c>
      <c r="F147" s="77">
        <v>2</v>
      </c>
      <c r="G147" s="78">
        <v>0.93899999999999995</v>
      </c>
      <c r="H147" s="77">
        <v>6000</v>
      </c>
      <c r="I147" s="77"/>
      <c r="J147" s="79">
        <v>90</v>
      </c>
      <c r="K147" s="80" t="s">
        <v>25</v>
      </c>
      <c r="L147" s="81">
        <v>445.08000000000004</v>
      </c>
      <c r="M147" s="92">
        <v>9</v>
      </c>
    </row>
    <row r="148" spans="1:13">
      <c r="A148" s="73" t="s">
        <v>295</v>
      </c>
      <c r="B148" s="21" t="s">
        <v>92</v>
      </c>
      <c r="C148" s="95" t="s">
        <v>30</v>
      </c>
      <c r="D148" s="75" t="s">
        <v>33</v>
      </c>
      <c r="E148" s="76" t="s">
        <v>119</v>
      </c>
      <c r="F148" s="77">
        <v>2</v>
      </c>
      <c r="G148" s="78">
        <v>1.048</v>
      </c>
      <c r="H148" s="77">
        <v>6000</v>
      </c>
      <c r="I148" s="77"/>
      <c r="J148" s="79">
        <v>285</v>
      </c>
      <c r="K148" s="80" t="s">
        <v>25</v>
      </c>
      <c r="L148" s="81">
        <v>496.74</v>
      </c>
      <c r="M148" s="92">
        <v>9</v>
      </c>
    </row>
    <row r="149" spans="1:13">
      <c r="A149" s="73" t="s">
        <v>295</v>
      </c>
      <c r="B149" s="21" t="s">
        <v>92</v>
      </c>
      <c r="C149" s="95" t="s">
        <v>30</v>
      </c>
      <c r="D149" s="75" t="s">
        <v>33</v>
      </c>
      <c r="E149" s="76" t="s">
        <v>119</v>
      </c>
      <c r="F149" s="77">
        <v>3.5</v>
      </c>
      <c r="G149" s="78">
        <v>1.78</v>
      </c>
      <c r="H149" s="77">
        <v>6000</v>
      </c>
      <c r="I149" s="77"/>
      <c r="J149" s="79">
        <v>48</v>
      </c>
      <c r="K149" s="80" t="s">
        <v>25</v>
      </c>
      <c r="L149" s="81">
        <v>843.72</v>
      </c>
      <c r="M149" s="92">
        <v>10</v>
      </c>
    </row>
    <row r="150" spans="1:13">
      <c r="A150" s="73" t="s">
        <v>295</v>
      </c>
      <c r="B150" s="21" t="s">
        <v>92</v>
      </c>
      <c r="C150" s="95" t="s">
        <v>30</v>
      </c>
      <c r="D150" s="75" t="s">
        <v>33</v>
      </c>
      <c r="E150" s="76" t="s">
        <v>120</v>
      </c>
      <c r="F150" s="77">
        <v>3</v>
      </c>
      <c r="G150" s="78">
        <v>1.867</v>
      </c>
      <c r="H150" s="77">
        <v>6000</v>
      </c>
      <c r="I150" s="77"/>
      <c r="J150" s="79">
        <v>138</v>
      </c>
      <c r="K150" s="80" t="s">
        <v>25</v>
      </c>
      <c r="L150" s="81">
        <v>884.94</v>
      </c>
      <c r="M150" s="92">
        <v>10</v>
      </c>
    </row>
    <row r="151" spans="1:13">
      <c r="A151" s="73" t="s">
        <v>295</v>
      </c>
      <c r="B151" s="21" t="s">
        <v>92</v>
      </c>
      <c r="C151" s="95" t="s">
        <v>19</v>
      </c>
      <c r="D151" s="75" t="s">
        <v>29</v>
      </c>
      <c r="E151" s="76">
        <v>63</v>
      </c>
      <c r="F151" s="77">
        <v>2</v>
      </c>
      <c r="G151" s="91"/>
      <c r="H151" s="77">
        <v>3010</v>
      </c>
      <c r="I151" s="77" t="s">
        <v>121</v>
      </c>
      <c r="J151" s="79">
        <v>31.8</v>
      </c>
      <c r="K151" s="80" t="s">
        <v>13</v>
      </c>
      <c r="L151" s="28">
        <v>429</v>
      </c>
      <c r="M151" s="92">
        <v>12</v>
      </c>
    </row>
    <row r="152" spans="1:13">
      <c r="A152" s="73" t="s">
        <v>295</v>
      </c>
      <c r="B152" s="21" t="s">
        <v>92</v>
      </c>
      <c r="C152" s="95" t="s">
        <v>30</v>
      </c>
      <c r="D152" s="75" t="s">
        <v>33</v>
      </c>
      <c r="E152" s="76">
        <v>75</v>
      </c>
      <c r="F152" s="77">
        <v>5</v>
      </c>
      <c r="G152" s="78">
        <v>3.0019999999999998</v>
      </c>
      <c r="H152" s="77">
        <v>4000</v>
      </c>
      <c r="I152" s="77" t="s">
        <v>122</v>
      </c>
      <c r="J152" s="79">
        <v>50</v>
      </c>
      <c r="K152" s="80" t="s">
        <v>25</v>
      </c>
      <c r="L152" s="81">
        <v>1422.96</v>
      </c>
      <c r="M152" s="92"/>
    </row>
    <row r="153" spans="1:13">
      <c r="A153" s="93" t="s">
        <v>295</v>
      </c>
      <c r="B153" s="21" t="s">
        <v>92</v>
      </c>
      <c r="C153" s="95" t="s">
        <v>30</v>
      </c>
      <c r="D153" s="75" t="s">
        <v>33</v>
      </c>
      <c r="E153" s="76">
        <v>80</v>
      </c>
      <c r="F153" s="77">
        <v>3</v>
      </c>
      <c r="G153" s="78">
        <v>1.9810000000000001</v>
      </c>
      <c r="H153" s="77">
        <v>6000</v>
      </c>
      <c r="I153" s="77"/>
      <c r="J153" s="79">
        <v>108</v>
      </c>
      <c r="K153" s="80" t="s">
        <v>25</v>
      </c>
      <c r="L153" s="81">
        <v>939</v>
      </c>
      <c r="M153" s="92">
        <v>20</v>
      </c>
    </row>
    <row r="154" spans="1:13">
      <c r="A154" s="73" t="s">
        <v>295</v>
      </c>
      <c r="B154" s="21" t="s">
        <v>92</v>
      </c>
      <c r="C154" s="95" t="s">
        <v>30</v>
      </c>
      <c r="D154" s="75" t="s">
        <v>33</v>
      </c>
      <c r="E154" s="76" t="s">
        <v>123</v>
      </c>
      <c r="F154" s="77">
        <v>2</v>
      </c>
      <c r="G154" s="78">
        <v>1.048</v>
      </c>
      <c r="H154" s="77">
        <v>6000</v>
      </c>
      <c r="I154" s="77"/>
      <c r="J154" s="79">
        <v>99</v>
      </c>
      <c r="K154" s="80" t="s">
        <v>25</v>
      </c>
      <c r="L154" s="81">
        <v>496.74</v>
      </c>
      <c r="M154" s="92">
        <v>9</v>
      </c>
    </row>
    <row r="155" spans="1:13">
      <c r="A155" s="73" t="s">
        <v>295</v>
      </c>
      <c r="B155" s="21" t="s">
        <v>92</v>
      </c>
      <c r="C155" s="95" t="s">
        <v>30</v>
      </c>
      <c r="D155" s="75" t="s">
        <v>33</v>
      </c>
      <c r="E155" s="76" t="s">
        <v>124</v>
      </c>
      <c r="F155" s="77">
        <v>2</v>
      </c>
      <c r="G155" s="78">
        <v>1.2669999999999999</v>
      </c>
      <c r="H155" s="77">
        <v>6000</v>
      </c>
      <c r="I155" s="77"/>
      <c r="J155" s="79">
        <v>123</v>
      </c>
      <c r="K155" s="80" t="s">
        <v>25</v>
      </c>
      <c r="L155" s="81">
        <v>600.54</v>
      </c>
      <c r="M155" s="92">
        <v>9</v>
      </c>
    </row>
    <row r="156" spans="1:13">
      <c r="A156" s="93" t="s">
        <v>295</v>
      </c>
      <c r="B156" s="21" t="s">
        <v>92</v>
      </c>
      <c r="C156" s="95" t="s">
        <v>30</v>
      </c>
      <c r="D156" s="75" t="s">
        <v>33</v>
      </c>
      <c r="E156" s="76" t="s">
        <v>125</v>
      </c>
      <c r="F156" s="77">
        <v>2</v>
      </c>
      <c r="G156" s="78">
        <v>1.704</v>
      </c>
      <c r="H156" s="77">
        <v>3000</v>
      </c>
      <c r="I156" s="77" t="s">
        <v>126</v>
      </c>
      <c r="J156" s="79">
        <v>36</v>
      </c>
      <c r="K156" s="80" t="s">
        <v>25</v>
      </c>
      <c r="L156" s="81">
        <v>807.72</v>
      </c>
      <c r="M156" s="92">
        <v>15</v>
      </c>
    </row>
    <row r="157" spans="1:13">
      <c r="A157" s="93" t="s">
        <v>295</v>
      </c>
      <c r="B157" s="21" t="s">
        <v>92</v>
      </c>
      <c r="C157" s="95" t="s">
        <v>30</v>
      </c>
      <c r="D157" s="75" t="s">
        <v>33</v>
      </c>
      <c r="E157" s="76">
        <v>85</v>
      </c>
      <c r="F157" s="77">
        <v>5</v>
      </c>
      <c r="G157" s="78">
        <v>3.43</v>
      </c>
      <c r="H157" s="77">
        <v>3000</v>
      </c>
      <c r="I157" s="77" t="s">
        <v>353</v>
      </c>
      <c r="J157" s="79">
        <v>91</v>
      </c>
      <c r="K157" s="80" t="s">
        <v>25</v>
      </c>
      <c r="L157" s="81">
        <v>1625.8200000000002</v>
      </c>
      <c r="M157" s="92">
        <v>25</v>
      </c>
    </row>
    <row r="158" spans="1:13">
      <c r="A158" s="73" t="s">
        <v>295</v>
      </c>
      <c r="B158" s="21" t="s">
        <v>92</v>
      </c>
      <c r="C158" s="95" t="s">
        <v>30</v>
      </c>
      <c r="D158" s="75" t="s">
        <v>33</v>
      </c>
      <c r="E158" s="76">
        <v>90</v>
      </c>
      <c r="F158" s="77">
        <v>2</v>
      </c>
      <c r="G158" s="78">
        <v>1.5640000000000001</v>
      </c>
      <c r="H158" s="77">
        <v>6000</v>
      </c>
      <c r="I158" s="77"/>
      <c r="J158" s="79">
        <v>45</v>
      </c>
      <c r="K158" s="80" t="s">
        <v>25</v>
      </c>
      <c r="L158" s="81">
        <v>741.36</v>
      </c>
      <c r="M158" s="92">
        <v>15</v>
      </c>
    </row>
    <row r="159" spans="1:13">
      <c r="A159" s="73" t="s">
        <v>295</v>
      </c>
      <c r="B159" s="21" t="s">
        <v>92</v>
      </c>
      <c r="C159" s="95" t="s">
        <v>30</v>
      </c>
      <c r="D159" s="75" t="s">
        <v>33</v>
      </c>
      <c r="E159" s="76" t="s">
        <v>74</v>
      </c>
      <c r="F159" s="77">
        <v>2</v>
      </c>
      <c r="G159" s="78">
        <v>1.5940000000000001</v>
      </c>
      <c r="H159" s="77">
        <v>6000</v>
      </c>
      <c r="I159" s="77"/>
      <c r="J159" s="79">
        <v>153</v>
      </c>
      <c r="K159" s="80" t="s">
        <v>25</v>
      </c>
      <c r="L159" s="81">
        <v>755.58</v>
      </c>
      <c r="M159" s="92">
        <v>15</v>
      </c>
    </row>
    <row r="160" spans="1:13">
      <c r="A160" s="93" t="s">
        <v>295</v>
      </c>
      <c r="B160" s="21" t="s">
        <v>92</v>
      </c>
      <c r="C160" s="95">
        <v>6063</v>
      </c>
      <c r="D160" s="75" t="s">
        <v>35</v>
      </c>
      <c r="E160" s="76" t="s">
        <v>74</v>
      </c>
      <c r="F160" s="77">
        <v>4</v>
      </c>
      <c r="G160" s="78">
        <v>3.101</v>
      </c>
      <c r="H160" s="77">
        <v>6000</v>
      </c>
      <c r="I160" s="77"/>
      <c r="J160" s="79">
        <v>114</v>
      </c>
      <c r="K160" s="80" t="s">
        <v>25</v>
      </c>
      <c r="L160" s="81">
        <v>1469.8799999999999</v>
      </c>
      <c r="M160" s="92">
        <v>25</v>
      </c>
    </row>
    <row r="161" spans="1:13">
      <c r="A161" s="73" t="s">
        <v>295</v>
      </c>
      <c r="B161" s="21" t="s">
        <v>92</v>
      </c>
      <c r="C161" s="95" t="s">
        <v>30</v>
      </c>
      <c r="D161" s="75" t="s">
        <v>33</v>
      </c>
      <c r="E161" s="76" t="s">
        <v>128</v>
      </c>
      <c r="F161" s="77">
        <v>3</v>
      </c>
      <c r="G161" s="78">
        <v>3.1779999999999999</v>
      </c>
      <c r="H161" s="77">
        <v>6000</v>
      </c>
      <c r="I161" s="77"/>
      <c r="J161" s="79">
        <v>57</v>
      </c>
      <c r="K161" s="80" t="s">
        <v>25</v>
      </c>
      <c r="L161" s="81">
        <v>1506.3600000000001</v>
      </c>
      <c r="M161" s="92">
        <v>25</v>
      </c>
    </row>
    <row r="162" spans="1:13">
      <c r="A162" s="93" t="s">
        <v>295</v>
      </c>
      <c r="B162" s="21" t="s">
        <v>92</v>
      </c>
      <c r="C162" s="95" t="s">
        <v>30</v>
      </c>
      <c r="D162" s="75" t="s">
        <v>33</v>
      </c>
      <c r="E162" s="76" t="s">
        <v>129</v>
      </c>
      <c r="F162" s="77">
        <v>2</v>
      </c>
      <c r="G162" s="78">
        <v>1.704</v>
      </c>
      <c r="H162" s="77">
        <v>6000</v>
      </c>
      <c r="I162" s="77"/>
      <c r="J162" s="79">
        <v>180</v>
      </c>
      <c r="K162" s="80" t="s">
        <v>25</v>
      </c>
      <c r="L162" s="81">
        <v>807.72</v>
      </c>
      <c r="M162" s="92">
        <v>15</v>
      </c>
    </row>
    <row r="163" spans="1:13">
      <c r="A163" s="73" t="s">
        <v>295</v>
      </c>
      <c r="B163" s="21" t="s">
        <v>310</v>
      </c>
      <c r="C163" s="95" t="s">
        <v>30</v>
      </c>
      <c r="D163" s="75" t="s">
        <v>33</v>
      </c>
      <c r="E163" s="133" t="s">
        <v>130</v>
      </c>
      <c r="F163" s="134">
        <v>1</v>
      </c>
      <c r="G163" s="109">
        <v>5.1999999999999998E-2</v>
      </c>
      <c r="H163" s="77">
        <v>6000</v>
      </c>
      <c r="I163" s="77" t="s">
        <v>131</v>
      </c>
      <c r="J163" s="79">
        <v>15</v>
      </c>
      <c r="K163" s="80" t="s">
        <v>25</v>
      </c>
      <c r="L163" s="81">
        <v>24.660000000000004</v>
      </c>
      <c r="M163" s="82">
        <v>1.5</v>
      </c>
    </row>
    <row r="164" spans="1:13">
      <c r="A164" s="73" t="s">
        <v>295</v>
      </c>
      <c r="B164" s="21" t="s">
        <v>310</v>
      </c>
      <c r="C164" s="95" t="s">
        <v>30</v>
      </c>
      <c r="D164" s="75" t="s">
        <v>33</v>
      </c>
      <c r="E164" s="133" t="s">
        <v>130</v>
      </c>
      <c r="F164" s="134">
        <v>1</v>
      </c>
      <c r="G164" s="109">
        <v>5.1999999999999998E-2</v>
      </c>
      <c r="H164" s="77">
        <v>6000</v>
      </c>
      <c r="I164" s="77" t="s">
        <v>131</v>
      </c>
      <c r="J164" s="79">
        <v>1854</v>
      </c>
      <c r="K164" s="80" t="s">
        <v>25</v>
      </c>
      <c r="L164" s="81">
        <v>24.660000000000004</v>
      </c>
      <c r="M164" s="82">
        <v>1.5</v>
      </c>
    </row>
    <row r="165" spans="1:13">
      <c r="A165" s="93" t="s">
        <v>295</v>
      </c>
      <c r="B165" s="21" t="s">
        <v>310</v>
      </c>
      <c r="C165" s="95" t="s">
        <v>30</v>
      </c>
      <c r="D165" s="75" t="s">
        <v>33</v>
      </c>
      <c r="E165" s="133" t="s">
        <v>130</v>
      </c>
      <c r="F165" s="134">
        <v>2</v>
      </c>
      <c r="G165" s="109">
        <v>9.8000000000000004E-2</v>
      </c>
      <c r="H165" s="77">
        <v>3000</v>
      </c>
      <c r="I165" s="77"/>
      <c r="J165" s="79">
        <v>918</v>
      </c>
      <c r="K165" s="80" t="s">
        <v>25</v>
      </c>
      <c r="L165" s="81">
        <v>46.44</v>
      </c>
      <c r="M165" s="82">
        <v>1.5</v>
      </c>
    </row>
    <row r="166" spans="1:13">
      <c r="A166" s="73" t="s">
        <v>295</v>
      </c>
      <c r="B166" s="21" t="s">
        <v>310</v>
      </c>
      <c r="C166" s="95" t="s">
        <v>30</v>
      </c>
      <c r="D166" s="75" t="s">
        <v>33</v>
      </c>
      <c r="E166" s="133" t="s">
        <v>95</v>
      </c>
      <c r="F166" s="134">
        <v>1.5</v>
      </c>
      <c r="G166" s="109">
        <v>0.11700000000000001</v>
      </c>
      <c r="H166" s="77">
        <v>6000</v>
      </c>
      <c r="I166" s="77"/>
      <c r="J166" s="79">
        <v>1650</v>
      </c>
      <c r="K166" s="80" t="s">
        <v>25</v>
      </c>
      <c r="L166" s="81">
        <v>55.44</v>
      </c>
      <c r="M166" s="82">
        <v>2</v>
      </c>
    </row>
    <row r="167" spans="1:13">
      <c r="A167" s="73" t="s">
        <v>295</v>
      </c>
      <c r="B167" s="21" t="s">
        <v>310</v>
      </c>
      <c r="C167" s="95" t="s">
        <v>30</v>
      </c>
      <c r="D167" s="75" t="s">
        <v>33</v>
      </c>
      <c r="E167" s="133" t="s">
        <v>97</v>
      </c>
      <c r="F167" s="134">
        <v>1</v>
      </c>
      <c r="G167" s="109">
        <v>7.9000000000000001E-2</v>
      </c>
      <c r="H167" s="77">
        <v>6000</v>
      </c>
      <c r="I167" s="77" t="s">
        <v>132</v>
      </c>
      <c r="J167" s="79">
        <v>870</v>
      </c>
      <c r="K167" s="80" t="s">
        <v>25</v>
      </c>
      <c r="L167" s="81">
        <v>37.44</v>
      </c>
      <c r="M167" s="82">
        <v>1.5</v>
      </c>
    </row>
    <row r="168" spans="1:13" ht="15.6">
      <c r="A168" s="73" t="s">
        <v>295</v>
      </c>
      <c r="B168" s="21" t="s">
        <v>310</v>
      </c>
      <c r="C168" s="95" t="s">
        <v>30</v>
      </c>
      <c r="D168" s="75" t="s">
        <v>33</v>
      </c>
      <c r="E168" s="133" t="s">
        <v>97</v>
      </c>
      <c r="F168" s="134">
        <v>2</v>
      </c>
      <c r="G168" s="109">
        <v>0.153</v>
      </c>
      <c r="H168" s="77">
        <v>3000</v>
      </c>
      <c r="I168" s="135"/>
      <c r="J168" s="79">
        <v>576</v>
      </c>
      <c r="K168" s="80" t="s">
        <v>25</v>
      </c>
      <c r="L168" s="81">
        <v>72.539999999999992</v>
      </c>
      <c r="M168" s="82">
        <v>3</v>
      </c>
    </row>
    <row r="169" spans="1:13" ht="15.6">
      <c r="A169" s="73" t="s">
        <v>295</v>
      </c>
      <c r="B169" s="21" t="s">
        <v>310</v>
      </c>
      <c r="C169" s="95" t="s">
        <v>30</v>
      </c>
      <c r="D169" s="75" t="s">
        <v>33</v>
      </c>
      <c r="E169" s="133" t="s">
        <v>97</v>
      </c>
      <c r="F169" s="134">
        <v>2</v>
      </c>
      <c r="G169" s="109">
        <v>0.153</v>
      </c>
      <c r="H169" s="77">
        <v>6000</v>
      </c>
      <c r="I169" s="135"/>
      <c r="J169" s="79">
        <v>81</v>
      </c>
      <c r="K169" s="80" t="s">
        <v>25</v>
      </c>
      <c r="L169" s="81">
        <v>72.539999999999992</v>
      </c>
      <c r="M169" s="82">
        <v>3</v>
      </c>
    </row>
    <row r="170" spans="1:13">
      <c r="A170" s="73" t="s">
        <v>295</v>
      </c>
      <c r="B170" s="21" t="s">
        <v>310</v>
      </c>
      <c r="C170" s="95" t="s">
        <v>30</v>
      </c>
      <c r="D170" s="75" t="s">
        <v>33</v>
      </c>
      <c r="E170" s="133" t="s">
        <v>98</v>
      </c>
      <c r="F170" s="134">
        <v>1.5</v>
      </c>
      <c r="G170" s="109">
        <v>0.158</v>
      </c>
      <c r="H170" s="77">
        <v>6000</v>
      </c>
      <c r="I170" s="77"/>
      <c r="J170" s="79">
        <v>960</v>
      </c>
      <c r="K170" s="80" t="s">
        <v>25</v>
      </c>
      <c r="L170" s="81">
        <v>74.88</v>
      </c>
      <c r="M170" s="82">
        <v>3</v>
      </c>
    </row>
    <row r="171" spans="1:13">
      <c r="A171" s="98" t="s">
        <v>295</v>
      </c>
      <c r="B171" s="99" t="s">
        <v>310</v>
      </c>
      <c r="C171" s="136" t="s">
        <v>30</v>
      </c>
      <c r="D171" s="100" t="s">
        <v>33</v>
      </c>
      <c r="E171" s="137" t="s">
        <v>98</v>
      </c>
      <c r="F171" s="138">
        <v>2</v>
      </c>
      <c r="G171" s="109">
        <v>0.20699999999999999</v>
      </c>
      <c r="H171" s="102">
        <v>6000</v>
      </c>
      <c r="I171" s="102" t="s">
        <v>133</v>
      </c>
      <c r="J171" s="105">
        <v>234</v>
      </c>
      <c r="K171" s="80" t="s">
        <v>25</v>
      </c>
      <c r="L171" s="81">
        <v>98.100000000000009</v>
      </c>
      <c r="M171" s="82">
        <v>3</v>
      </c>
    </row>
    <row r="172" spans="1:13">
      <c r="A172" s="73" t="s">
        <v>295</v>
      </c>
      <c r="B172" s="21" t="s">
        <v>310</v>
      </c>
      <c r="C172" s="95" t="s">
        <v>30</v>
      </c>
      <c r="D172" s="75" t="s">
        <v>33</v>
      </c>
      <c r="E172" s="133" t="s">
        <v>134</v>
      </c>
      <c r="F172" s="134">
        <v>1.5</v>
      </c>
      <c r="G172" s="109">
        <v>0.16</v>
      </c>
      <c r="H172" s="77">
        <v>6000</v>
      </c>
      <c r="I172" s="77" t="s">
        <v>135</v>
      </c>
      <c r="J172" s="79">
        <v>1287</v>
      </c>
      <c r="K172" s="80" t="s">
        <v>25</v>
      </c>
      <c r="L172" s="81">
        <v>75.84</v>
      </c>
      <c r="M172" s="82">
        <v>3</v>
      </c>
    </row>
    <row r="173" spans="1:13">
      <c r="A173" s="139" t="s">
        <v>295</v>
      </c>
      <c r="B173" s="140" t="s">
        <v>310</v>
      </c>
      <c r="C173" s="141" t="s">
        <v>30</v>
      </c>
      <c r="D173" s="142" t="s">
        <v>33</v>
      </c>
      <c r="E173" s="143" t="s">
        <v>100</v>
      </c>
      <c r="F173" s="144">
        <v>1.4</v>
      </c>
      <c r="G173" s="145">
        <v>0.186</v>
      </c>
      <c r="H173" s="146">
        <v>1500</v>
      </c>
      <c r="I173" s="146" t="s">
        <v>437</v>
      </c>
      <c r="J173" s="147">
        <v>346.5</v>
      </c>
      <c r="K173" s="148" t="s">
        <v>25</v>
      </c>
      <c r="L173" s="81">
        <v>88.14</v>
      </c>
      <c r="M173" s="82">
        <v>3</v>
      </c>
    </row>
    <row r="174" spans="1:13">
      <c r="A174" s="73" t="s">
        <v>295</v>
      </c>
      <c r="B174" s="21" t="s">
        <v>310</v>
      </c>
      <c r="C174" s="74" t="s">
        <v>30</v>
      </c>
      <c r="D174" s="75" t="s">
        <v>33</v>
      </c>
      <c r="E174" s="133" t="s">
        <v>100</v>
      </c>
      <c r="F174" s="134">
        <v>1.5</v>
      </c>
      <c r="G174" s="77"/>
      <c r="H174" s="77" t="s">
        <v>136</v>
      </c>
      <c r="I174" s="77" t="s">
        <v>137</v>
      </c>
      <c r="J174" s="79">
        <v>24</v>
      </c>
      <c r="K174" s="80" t="s">
        <v>13</v>
      </c>
      <c r="L174" s="81">
        <v>474</v>
      </c>
      <c r="M174" s="82">
        <v>3</v>
      </c>
    </row>
    <row r="175" spans="1:13">
      <c r="A175" s="139" t="s">
        <v>295</v>
      </c>
      <c r="B175" s="140" t="s">
        <v>310</v>
      </c>
      <c r="C175" s="141" t="s">
        <v>30</v>
      </c>
      <c r="D175" s="142" t="s">
        <v>33</v>
      </c>
      <c r="E175" s="143" t="s">
        <v>100</v>
      </c>
      <c r="F175" s="144">
        <v>1.5</v>
      </c>
      <c r="G175" s="146"/>
      <c r="H175" s="146">
        <v>1500</v>
      </c>
      <c r="I175" s="146" t="s">
        <v>446</v>
      </c>
      <c r="J175" s="147">
        <v>16.8</v>
      </c>
      <c r="K175" s="148" t="s">
        <v>13</v>
      </c>
      <c r="L175" s="81">
        <v>474</v>
      </c>
      <c r="M175" s="82">
        <v>3</v>
      </c>
    </row>
    <row r="176" spans="1:13">
      <c r="A176" s="139" t="s">
        <v>295</v>
      </c>
      <c r="B176" s="140" t="s">
        <v>310</v>
      </c>
      <c r="C176" s="141" t="s">
        <v>30</v>
      </c>
      <c r="D176" s="142" t="s">
        <v>33</v>
      </c>
      <c r="E176" s="143" t="s">
        <v>100</v>
      </c>
      <c r="F176" s="144">
        <v>1.5</v>
      </c>
      <c r="G176" s="146"/>
      <c r="H176" s="146">
        <v>1500</v>
      </c>
      <c r="I176" s="146" t="s">
        <v>447</v>
      </c>
      <c r="J176" s="147">
        <v>27.7</v>
      </c>
      <c r="K176" s="148" t="s">
        <v>13</v>
      </c>
      <c r="L176" s="81">
        <v>474</v>
      </c>
      <c r="M176" s="82">
        <v>3</v>
      </c>
    </row>
    <row r="177" spans="1:13">
      <c r="A177" s="73" t="s">
        <v>295</v>
      </c>
      <c r="B177" s="21" t="s">
        <v>310</v>
      </c>
      <c r="C177" s="74" t="s">
        <v>30</v>
      </c>
      <c r="D177" s="75" t="s">
        <v>33</v>
      </c>
      <c r="E177" s="133" t="s">
        <v>100</v>
      </c>
      <c r="F177" s="134">
        <v>1.5</v>
      </c>
      <c r="G177" s="109">
        <v>0.19900000000000001</v>
      </c>
      <c r="H177" s="77">
        <v>3000</v>
      </c>
      <c r="I177" s="94"/>
      <c r="J177" s="79">
        <v>429</v>
      </c>
      <c r="K177" s="80" t="s">
        <v>25</v>
      </c>
      <c r="L177" s="81">
        <v>94.320000000000007</v>
      </c>
      <c r="M177" s="82">
        <v>3</v>
      </c>
    </row>
    <row r="178" spans="1:13">
      <c r="A178" s="73" t="s">
        <v>295</v>
      </c>
      <c r="B178" s="21" t="s">
        <v>310</v>
      </c>
      <c r="C178" s="74" t="s">
        <v>30</v>
      </c>
      <c r="D178" s="75" t="s">
        <v>33</v>
      </c>
      <c r="E178" s="133" t="s">
        <v>100</v>
      </c>
      <c r="F178" s="134">
        <v>1.5</v>
      </c>
      <c r="G178" s="109">
        <v>0.19900000000000001</v>
      </c>
      <c r="H178" s="77">
        <v>6000</v>
      </c>
      <c r="I178" s="77"/>
      <c r="J178" s="79">
        <v>1062</v>
      </c>
      <c r="K178" s="80" t="s">
        <v>25</v>
      </c>
      <c r="L178" s="81">
        <v>94.320000000000007</v>
      </c>
      <c r="M178" s="82">
        <v>3</v>
      </c>
    </row>
    <row r="179" spans="1:13">
      <c r="A179" s="73" t="s">
        <v>295</v>
      </c>
      <c r="B179" s="21" t="s">
        <v>310</v>
      </c>
      <c r="C179" s="74" t="s">
        <v>30</v>
      </c>
      <c r="D179" s="75" t="s">
        <v>33</v>
      </c>
      <c r="E179" s="133" t="s">
        <v>100</v>
      </c>
      <c r="F179" s="134">
        <v>2</v>
      </c>
      <c r="G179" s="109">
        <v>0.26200000000000001</v>
      </c>
      <c r="H179" s="77">
        <v>6000</v>
      </c>
      <c r="I179" s="77"/>
      <c r="J179" s="79">
        <v>756</v>
      </c>
      <c r="K179" s="80" t="s">
        <v>25</v>
      </c>
      <c r="L179" s="81">
        <v>124.19999999999999</v>
      </c>
      <c r="M179" s="82">
        <v>5</v>
      </c>
    </row>
    <row r="180" spans="1:13">
      <c r="A180" s="73" t="s">
        <v>295</v>
      </c>
      <c r="B180" s="21" t="s">
        <v>310</v>
      </c>
      <c r="C180" s="74" t="s">
        <v>30</v>
      </c>
      <c r="D180" s="75" t="s">
        <v>33</v>
      </c>
      <c r="E180" s="133" t="s">
        <v>100</v>
      </c>
      <c r="F180" s="134">
        <v>3</v>
      </c>
      <c r="G180" s="109">
        <v>0.38500000000000001</v>
      </c>
      <c r="H180" s="77">
        <v>3000</v>
      </c>
      <c r="I180" s="77" t="s">
        <v>138</v>
      </c>
      <c r="J180" s="79">
        <v>522</v>
      </c>
      <c r="K180" s="80" t="s">
        <v>25</v>
      </c>
      <c r="L180" s="81">
        <v>182.52</v>
      </c>
      <c r="M180" s="82">
        <v>5</v>
      </c>
    </row>
    <row r="181" spans="1:13">
      <c r="A181" s="73" t="s">
        <v>295</v>
      </c>
      <c r="B181" s="21" t="s">
        <v>310</v>
      </c>
      <c r="C181" s="95" t="s">
        <v>30</v>
      </c>
      <c r="D181" s="75" t="s">
        <v>33</v>
      </c>
      <c r="E181" s="133" t="s">
        <v>139</v>
      </c>
      <c r="F181" s="134">
        <v>2</v>
      </c>
      <c r="G181" s="109">
        <v>0.23499999999999999</v>
      </c>
      <c r="H181" s="77">
        <v>6000</v>
      </c>
      <c r="I181" s="77"/>
      <c r="J181" s="79">
        <v>24</v>
      </c>
      <c r="K181" s="80" t="s">
        <v>25</v>
      </c>
      <c r="L181" s="81">
        <v>111.42</v>
      </c>
      <c r="M181" s="82">
        <v>5</v>
      </c>
    </row>
    <row r="182" spans="1:13">
      <c r="A182" s="73" t="s">
        <v>295</v>
      </c>
      <c r="B182" s="21" t="s">
        <v>310</v>
      </c>
      <c r="C182" s="95" t="s">
        <v>30</v>
      </c>
      <c r="D182" s="75" t="s">
        <v>33</v>
      </c>
      <c r="E182" s="133" t="s">
        <v>64</v>
      </c>
      <c r="F182" s="134">
        <v>1.2</v>
      </c>
      <c r="G182" s="155">
        <v>0.17599999999999999</v>
      </c>
      <c r="H182" s="77">
        <v>3000</v>
      </c>
      <c r="I182" s="77"/>
      <c r="J182" s="79">
        <v>12</v>
      </c>
      <c r="K182" s="80" t="s">
        <v>25</v>
      </c>
      <c r="L182" s="81">
        <v>83.4</v>
      </c>
      <c r="M182" s="82">
        <v>5</v>
      </c>
    </row>
    <row r="183" spans="1:13">
      <c r="A183" s="73" t="s">
        <v>295</v>
      </c>
      <c r="B183" s="21" t="s">
        <v>310</v>
      </c>
      <c r="C183" s="95" t="s">
        <v>30</v>
      </c>
      <c r="D183" s="75" t="s">
        <v>33</v>
      </c>
      <c r="E183" s="133" t="s">
        <v>64</v>
      </c>
      <c r="F183" s="134">
        <v>1.2</v>
      </c>
      <c r="G183" s="155">
        <v>0.17599999999999999</v>
      </c>
      <c r="H183" s="77">
        <v>3000</v>
      </c>
      <c r="I183" s="77"/>
      <c r="J183" s="79">
        <v>1890</v>
      </c>
      <c r="K183" s="80" t="s">
        <v>25</v>
      </c>
      <c r="L183" s="81">
        <v>83.4</v>
      </c>
      <c r="M183" s="82">
        <v>5</v>
      </c>
    </row>
    <row r="184" spans="1:13">
      <c r="A184" s="73" t="s">
        <v>295</v>
      </c>
      <c r="B184" s="21" t="s">
        <v>310</v>
      </c>
      <c r="C184" s="95" t="s">
        <v>30</v>
      </c>
      <c r="D184" s="75" t="s">
        <v>33</v>
      </c>
      <c r="E184" s="133" t="s">
        <v>64</v>
      </c>
      <c r="F184" s="134">
        <v>2</v>
      </c>
      <c r="G184" s="109">
        <v>0.26200000000000001</v>
      </c>
      <c r="H184" s="77">
        <v>6000</v>
      </c>
      <c r="I184" s="77"/>
      <c r="J184" s="79">
        <v>267</v>
      </c>
      <c r="K184" s="80" t="s">
        <v>25</v>
      </c>
      <c r="L184" s="81">
        <v>124.19999999999999</v>
      </c>
      <c r="M184" s="82">
        <v>5</v>
      </c>
    </row>
    <row r="185" spans="1:13">
      <c r="A185" s="93" t="s">
        <v>295</v>
      </c>
      <c r="B185" s="21" t="s">
        <v>310</v>
      </c>
      <c r="C185" s="74" t="s">
        <v>30</v>
      </c>
      <c r="D185" s="75" t="s">
        <v>33</v>
      </c>
      <c r="E185" s="133" t="s">
        <v>67</v>
      </c>
      <c r="F185" s="134">
        <v>1.5</v>
      </c>
      <c r="G185" s="109">
        <v>0.24</v>
      </c>
      <c r="H185" s="77">
        <v>3000</v>
      </c>
      <c r="I185" s="77"/>
      <c r="J185" s="79">
        <v>723</v>
      </c>
      <c r="K185" s="80" t="s">
        <v>25</v>
      </c>
      <c r="L185" s="81">
        <v>113.76</v>
      </c>
      <c r="M185" s="82">
        <v>5</v>
      </c>
    </row>
    <row r="186" spans="1:13">
      <c r="A186" s="73" t="s">
        <v>295</v>
      </c>
      <c r="B186" s="21" t="s">
        <v>310</v>
      </c>
      <c r="C186" s="74" t="s">
        <v>30</v>
      </c>
      <c r="D186" s="75" t="s">
        <v>33</v>
      </c>
      <c r="E186" s="133" t="s">
        <v>67</v>
      </c>
      <c r="F186" s="134">
        <v>2</v>
      </c>
      <c r="G186" s="109">
        <v>0.317</v>
      </c>
      <c r="H186" s="77">
        <v>3000</v>
      </c>
      <c r="I186" s="77"/>
      <c r="J186" s="79">
        <v>627</v>
      </c>
      <c r="K186" s="80" t="s">
        <v>25</v>
      </c>
      <c r="L186" s="81">
        <v>150.24</v>
      </c>
      <c r="M186" s="82">
        <v>5</v>
      </c>
    </row>
    <row r="187" spans="1:13">
      <c r="A187" s="130" t="s">
        <v>295</v>
      </c>
      <c r="B187" s="126" t="s">
        <v>310</v>
      </c>
      <c r="C187" s="95" t="s">
        <v>30</v>
      </c>
      <c r="D187" s="75" t="s">
        <v>33</v>
      </c>
      <c r="E187" s="149" t="s">
        <v>67</v>
      </c>
      <c r="F187" s="150">
        <v>3</v>
      </c>
      <c r="G187" s="109">
        <v>0.46700000000000003</v>
      </c>
      <c r="H187" s="94">
        <v>6000</v>
      </c>
      <c r="I187" s="94"/>
      <c r="J187" s="97">
        <v>453</v>
      </c>
      <c r="K187" s="80" t="s">
        <v>25</v>
      </c>
      <c r="L187" s="81">
        <v>221.34</v>
      </c>
      <c r="M187" s="82">
        <v>6</v>
      </c>
    </row>
    <row r="188" spans="1:13">
      <c r="A188" s="73" t="s">
        <v>295</v>
      </c>
      <c r="B188" s="21" t="s">
        <v>310</v>
      </c>
      <c r="C188" s="95" t="s">
        <v>30</v>
      </c>
      <c r="D188" s="75" t="s">
        <v>33</v>
      </c>
      <c r="E188" s="133" t="s">
        <v>65</v>
      </c>
      <c r="F188" s="134">
        <v>2</v>
      </c>
      <c r="G188" s="109">
        <v>0.317</v>
      </c>
      <c r="H188" s="77">
        <v>3000</v>
      </c>
      <c r="I188" s="77"/>
      <c r="J188" s="79">
        <v>906</v>
      </c>
      <c r="K188" s="80" t="s">
        <v>25</v>
      </c>
      <c r="L188" s="81">
        <v>150.24</v>
      </c>
      <c r="M188" s="82">
        <v>5</v>
      </c>
    </row>
    <row r="189" spans="1:13">
      <c r="A189" s="93" t="s">
        <v>295</v>
      </c>
      <c r="B189" s="21" t="s">
        <v>310</v>
      </c>
      <c r="C189" s="95" t="s">
        <v>30</v>
      </c>
      <c r="D189" s="75" t="s">
        <v>33</v>
      </c>
      <c r="E189" s="133" t="s">
        <v>140</v>
      </c>
      <c r="F189" s="134">
        <v>3</v>
      </c>
      <c r="G189" s="109">
        <v>0.50800000000000001</v>
      </c>
      <c r="H189" s="77">
        <v>3000</v>
      </c>
      <c r="I189" s="151"/>
      <c r="J189" s="105">
        <v>669</v>
      </c>
      <c r="K189" s="80" t="s">
        <v>25</v>
      </c>
      <c r="L189" s="81">
        <v>240.78000000000003</v>
      </c>
      <c r="M189" s="82">
        <v>6</v>
      </c>
    </row>
    <row r="190" spans="1:13">
      <c r="A190" s="73" t="s">
        <v>295</v>
      </c>
      <c r="B190" s="21" t="s">
        <v>310</v>
      </c>
      <c r="C190" s="95" t="s">
        <v>30</v>
      </c>
      <c r="D190" s="75" t="s">
        <v>33</v>
      </c>
      <c r="E190" s="133" t="s">
        <v>69</v>
      </c>
      <c r="F190" s="134">
        <v>2</v>
      </c>
      <c r="G190" s="109">
        <v>0.42599999999999999</v>
      </c>
      <c r="H190" s="77">
        <v>3000</v>
      </c>
      <c r="I190" s="77" t="s">
        <v>141</v>
      </c>
      <c r="J190" s="79">
        <v>702</v>
      </c>
      <c r="K190" s="80" t="s">
        <v>25</v>
      </c>
      <c r="L190" s="81">
        <v>201.89999999999998</v>
      </c>
      <c r="M190" s="82">
        <v>6</v>
      </c>
    </row>
    <row r="191" spans="1:13">
      <c r="A191" s="73" t="s">
        <v>295</v>
      </c>
      <c r="B191" s="21" t="s">
        <v>310</v>
      </c>
      <c r="C191" s="95" t="s">
        <v>30</v>
      </c>
      <c r="D191" s="75" t="s">
        <v>33</v>
      </c>
      <c r="E191" s="133" t="s">
        <v>69</v>
      </c>
      <c r="F191" s="134">
        <v>2</v>
      </c>
      <c r="G191" s="109">
        <v>0.42599999999999999</v>
      </c>
      <c r="H191" s="77">
        <v>6000</v>
      </c>
      <c r="I191" s="77" t="s">
        <v>141</v>
      </c>
      <c r="J191" s="79">
        <v>18</v>
      </c>
      <c r="K191" s="80" t="s">
        <v>25</v>
      </c>
      <c r="L191" s="81">
        <v>201.89999999999998</v>
      </c>
      <c r="M191" s="82">
        <v>6</v>
      </c>
    </row>
    <row r="192" spans="1:13">
      <c r="A192" s="73" t="s">
        <v>295</v>
      </c>
      <c r="B192" s="21" t="s">
        <v>310</v>
      </c>
      <c r="C192" s="74" t="s">
        <v>30</v>
      </c>
      <c r="D192" s="75" t="s">
        <v>33</v>
      </c>
      <c r="E192" s="133" t="s">
        <v>69</v>
      </c>
      <c r="F192" s="134">
        <v>3</v>
      </c>
      <c r="G192" s="109">
        <v>0.63100000000000001</v>
      </c>
      <c r="H192" s="77">
        <v>3000</v>
      </c>
      <c r="I192" s="77"/>
      <c r="J192" s="79">
        <v>27</v>
      </c>
      <c r="K192" s="80" t="s">
        <v>25</v>
      </c>
      <c r="L192" s="81">
        <v>299.10000000000002</v>
      </c>
      <c r="M192" s="82">
        <v>7</v>
      </c>
    </row>
    <row r="193" spans="1:13">
      <c r="A193" s="73" t="s">
        <v>295</v>
      </c>
      <c r="B193" s="21" t="s">
        <v>310</v>
      </c>
      <c r="C193" s="74" t="s">
        <v>30</v>
      </c>
      <c r="D193" s="75" t="s">
        <v>33</v>
      </c>
      <c r="E193" s="133" t="s">
        <v>69</v>
      </c>
      <c r="F193" s="134">
        <v>3</v>
      </c>
      <c r="G193" s="109">
        <v>0.63100000000000001</v>
      </c>
      <c r="H193" s="77">
        <v>3000</v>
      </c>
      <c r="I193" s="77"/>
      <c r="J193" s="79">
        <v>147</v>
      </c>
      <c r="K193" s="80" t="s">
        <v>25</v>
      </c>
      <c r="L193" s="81">
        <v>299.10000000000002</v>
      </c>
      <c r="M193" s="82">
        <v>7</v>
      </c>
    </row>
    <row r="194" spans="1:13">
      <c r="A194" s="73" t="s">
        <v>295</v>
      </c>
      <c r="B194" s="21" t="s">
        <v>310</v>
      </c>
      <c r="C194" s="74" t="s">
        <v>30</v>
      </c>
      <c r="D194" s="75" t="s">
        <v>33</v>
      </c>
      <c r="E194" s="133" t="s">
        <v>69</v>
      </c>
      <c r="F194" s="134">
        <v>4</v>
      </c>
      <c r="G194" s="109">
        <v>0.83</v>
      </c>
      <c r="H194" s="77">
        <v>6000</v>
      </c>
      <c r="I194" s="77"/>
      <c r="J194" s="79">
        <v>300</v>
      </c>
      <c r="K194" s="80" t="s">
        <v>25</v>
      </c>
      <c r="L194" s="81">
        <v>393.41999999999996</v>
      </c>
      <c r="M194" s="82">
        <v>8</v>
      </c>
    </row>
    <row r="195" spans="1:13">
      <c r="A195" s="73" t="s">
        <v>295</v>
      </c>
      <c r="B195" s="21" t="s">
        <v>310</v>
      </c>
      <c r="C195" s="74" t="s">
        <v>30</v>
      </c>
      <c r="D195" s="75" t="s">
        <v>33</v>
      </c>
      <c r="E195" s="133" t="s">
        <v>111</v>
      </c>
      <c r="F195" s="134">
        <v>2</v>
      </c>
      <c r="G195" s="109">
        <v>0.48</v>
      </c>
      <c r="H195" s="77">
        <v>3000</v>
      </c>
      <c r="I195" s="77" t="s">
        <v>142</v>
      </c>
      <c r="J195" s="79">
        <v>45</v>
      </c>
      <c r="K195" s="80" t="s">
        <v>25</v>
      </c>
      <c r="L195" s="81">
        <v>227.52</v>
      </c>
      <c r="M195" s="82">
        <v>6</v>
      </c>
    </row>
    <row r="196" spans="1:13">
      <c r="A196" s="93" t="s">
        <v>295</v>
      </c>
      <c r="B196" s="21" t="s">
        <v>310</v>
      </c>
      <c r="C196" s="74" t="s">
        <v>30</v>
      </c>
      <c r="D196" s="75" t="s">
        <v>33</v>
      </c>
      <c r="E196" s="133" t="s">
        <v>115</v>
      </c>
      <c r="F196" s="134">
        <v>2</v>
      </c>
      <c r="G196" s="109">
        <v>0.42599999999999999</v>
      </c>
      <c r="H196" s="77">
        <v>3000</v>
      </c>
      <c r="I196" s="77" t="s">
        <v>143</v>
      </c>
      <c r="J196" s="79">
        <v>201</v>
      </c>
      <c r="K196" s="80" t="s">
        <v>25</v>
      </c>
      <c r="L196" s="81">
        <v>201.89999999999998</v>
      </c>
      <c r="M196" s="82">
        <v>5</v>
      </c>
    </row>
    <row r="197" spans="1:13">
      <c r="A197" s="73" t="s">
        <v>295</v>
      </c>
      <c r="B197" s="21" t="s">
        <v>310</v>
      </c>
      <c r="C197" s="74" t="s">
        <v>30</v>
      </c>
      <c r="D197" s="75" t="s">
        <v>33</v>
      </c>
      <c r="E197" s="133" t="s">
        <v>115</v>
      </c>
      <c r="F197" s="134">
        <v>2</v>
      </c>
      <c r="G197" s="109">
        <v>0.42599999999999999</v>
      </c>
      <c r="H197" s="77">
        <v>6000</v>
      </c>
      <c r="I197" s="77"/>
      <c r="J197" s="79">
        <v>210</v>
      </c>
      <c r="K197" s="80" t="s">
        <v>25</v>
      </c>
      <c r="L197" s="81">
        <v>201.89999999999998</v>
      </c>
      <c r="M197" s="82">
        <v>5</v>
      </c>
    </row>
    <row r="198" spans="1:13">
      <c r="A198" s="73" t="s">
        <v>295</v>
      </c>
      <c r="B198" s="21" t="s">
        <v>310</v>
      </c>
      <c r="C198" s="74" t="s">
        <v>30</v>
      </c>
      <c r="D198" s="75" t="s">
        <v>33</v>
      </c>
      <c r="E198" s="133" t="s">
        <v>116</v>
      </c>
      <c r="F198" s="134">
        <v>2</v>
      </c>
      <c r="G198" s="109">
        <v>0.53500000000000003</v>
      </c>
      <c r="H198" s="77">
        <v>6000</v>
      </c>
      <c r="I198" s="77" t="s">
        <v>144</v>
      </c>
      <c r="J198" s="79">
        <v>1455</v>
      </c>
      <c r="K198" s="80" t="s">
        <v>25</v>
      </c>
      <c r="L198" s="81">
        <v>253.62</v>
      </c>
      <c r="M198" s="82">
        <v>7</v>
      </c>
    </row>
    <row r="199" spans="1:13">
      <c r="A199" s="73" t="s">
        <v>295</v>
      </c>
      <c r="B199" s="21" t="s">
        <v>310</v>
      </c>
      <c r="C199" s="74" t="s">
        <v>30</v>
      </c>
      <c r="D199" s="75" t="s">
        <v>33</v>
      </c>
      <c r="E199" s="133" t="s">
        <v>116</v>
      </c>
      <c r="F199" s="134">
        <v>3</v>
      </c>
      <c r="G199" s="109">
        <v>0.79400000000000004</v>
      </c>
      <c r="H199" s="77">
        <v>6000</v>
      </c>
      <c r="I199" s="77"/>
      <c r="J199" s="79">
        <v>84</v>
      </c>
      <c r="K199" s="80" t="s">
        <v>25</v>
      </c>
      <c r="L199" s="81">
        <v>376.38</v>
      </c>
      <c r="M199" s="82">
        <v>8</v>
      </c>
    </row>
    <row r="200" spans="1:13">
      <c r="A200" s="73" t="s">
        <v>295</v>
      </c>
      <c r="B200" s="21" t="s">
        <v>310</v>
      </c>
      <c r="C200" s="74" t="s">
        <v>30</v>
      </c>
      <c r="D200" s="75" t="s">
        <v>33</v>
      </c>
      <c r="E200" s="133" t="s">
        <v>116</v>
      </c>
      <c r="F200" s="134">
        <v>4</v>
      </c>
      <c r="G200" s="109">
        <v>1.048</v>
      </c>
      <c r="H200" s="77">
        <v>6000</v>
      </c>
      <c r="I200" s="77" t="s">
        <v>282</v>
      </c>
      <c r="J200" s="79">
        <v>228</v>
      </c>
      <c r="K200" s="80" t="s">
        <v>25</v>
      </c>
      <c r="L200" s="81">
        <v>496.74</v>
      </c>
      <c r="M200" s="82">
        <v>9</v>
      </c>
    </row>
    <row r="201" spans="1:13">
      <c r="A201" s="73" t="s">
        <v>295</v>
      </c>
      <c r="B201" s="21" t="s">
        <v>310</v>
      </c>
      <c r="C201" s="74" t="s">
        <v>30</v>
      </c>
      <c r="D201" s="75" t="s">
        <v>33</v>
      </c>
      <c r="E201" s="133" t="s">
        <v>116</v>
      </c>
      <c r="F201" s="134">
        <v>5</v>
      </c>
      <c r="G201" s="109">
        <v>1.2969999999999999</v>
      </c>
      <c r="H201" s="77">
        <v>6000</v>
      </c>
      <c r="I201" s="77" t="s">
        <v>145</v>
      </c>
      <c r="J201" s="79">
        <v>36</v>
      </c>
      <c r="K201" s="80" t="s">
        <v>25</v>
      </c>
      <c r="L201" s="81">
        <v>614.76</v>
      </c>
      <c r="M201" s="82">
        <v>10</v>
      </c>
    </row>
    <row r="202" spans="1:13">
      <c r="A202" s="73" t="s">
        <v>295</v>
      </c>
      <c r="B202" s="21" t="s">
        <v>310</v>
      </c>
      <c r="C202" s="74" t="s">
        <v>30</v>
      </c>
      <c r="D202" s="75" t="s">
        <v>33</v>
      </c>
      <c r="E202" s="133" t="s">
        <v>118</v>
      </c>
      <c r="F202" s="134">
        <v>3</v>
      </c>
      <c r="G202" s="109">
        <v>0.71299999999999997</v>
      </c>
      <c r="H202" s="77">
        <v>6000</v>
      </c>
      <c r="I202" s="77"/>
      <c r="J202" s="79">
        <v>333</v>
      </c>
      <c r="K202" s="80" t="s">
        <v>25</v>
      </c>
      <c r="L202" s="81">
        <v>337.98</v>
      </c>
      <c r="M202" s="82">
        <v>9</v>
      </c>
    </row>
    <row r="203" spans="1:13">
      <c r="A203" s="73" t="s">
        <v>295</v>
      </c>
      <c r="B203" s="21" t="s">
        <v>310</v>
      </c>
      <c r="C203" s="74" t="s">
        <v>30</v>
      </c>
      <c r="D203" s="75" t="s">
        <v>33</v>
      </c>
      <c r="E203" s="133" t="s">
        <v>119</v>
      </c>
      <c r="F203" s="134">
        <v>2</v>
      </c>
      <c r="G203" s="109">
        <v>0.53500000000000003</v>
      </c>
      <c r="H203" s="77">
        <v>6000</v>
      </c>
      <c r="I203" s="77"/>
      <c r="J203" s="79">
        <v>492</v>
      </c>
      <c r="K203" s="80" t="s">
        <v>25</v>
      </c>
      <c r="L203" s="81">
        <v>253.62</v>
      </c>
      <c r="M203" s="82">
        <v>9</v>
      </c>
    </row>
    <row r="204" spans="1:13">
      <c r="A204" s="93" t="s">
        <v>295</v>
      </c>
      <c r="B204" s="21" t="s">
        <v>310</v>
      </c>
      <c r="C204" s="74" t="s">
        <v>30</v>
      </c>
      <c r="D204" s="75" t="s">
        <v>33</v>
      </c>
      <c r="E204" s="133" t="s">
        <v>120</v>
      </c>
      <c r="F204" s="134">
        <v>2</v>
      </c>
      <c r="G204" s="109">
        <v>0.64400000000000002</v>
      </c>
      <c r="H204" s="77">
        <v>3000</v>
      </c>
      <c r="I204" s="77" t="s">
        <v>146</v>
      </c>
      <c r="J204" s="79">
        <v>480</v>
      </c>
      <c r="K204" s="80" t="s">
        <v>25</v>
      </c>
      <c r="L204" s="81">
        <v>305.28000000000003</v>
      </c>
      <c r="M204" s="82">
        <v>9</v>
      </c>
    </row>
    <row r="205" spans="1:13">
      <c r="A205" s="73" t="s">
        <v>295</v>
      </c>
      <c r="B205" s="21" t="s">
        <v>310</v>
      </c>
      <c r="C205" s="74" t="s">
        <v>30</v>
      </c>
      <c r="D205" s="75" t="s">
        <v>33</v>
      </c>
      <c r="E205" s="133" t="s">
        <v>120</v>
      </c>
      <c r="F205" s="134">
        <v>5</v>
      </c>
      <c r="G205" s="109">
        <v>1.57</v>
      </c>
      <c r="H205" s="77">
        <v>6000</v>
      </c>
      <c r="I205" s="77"/>
      <c r="J205" s="79">
        <v>162</v>
      </c>
      <c r="K205" s="80" t="s">
        <v>25</v>
      </c>
      <c r="L205" s="81">
        <v>744.18000000000006</v>
      </c>
      <c r="M205" s="82">
        <v>12</v>
      </c>
    </row>
    <row r="206" spans="1:13">
      <c r="A206" s="73" t="s">
        <v>295</v>
      </c>
      <c r="B206" s="21" t="s">
        <v>310</v>
      </c>
      <c r="C206" s="74" t="s">
        <v>30</v>
      </c>
      <c r="D206" s="75" t="s">
        <v>33</v>
      </c>
      <c r="E206" s="133" t="s">
        <v>124</v>
      </c>
      <c r="F206" s="134">
        <v>3</v>
      </c>
      <c r="G206" s="109">
        <v>0.95799999999999996</v>
      </c>
      <c r="H206" s="77">
        <v>6000</v>
      </c>
      <c r="I206" s="77"/>
      <c r="J206" s="79">
        <v>315</v>
      </c>
      <c r="K206" s="80" t="s">
        <v>25</v>
      </c>
      <c r="L206" s="81">
        <v>454.08000000000004</v>
      </c>
      <c r="M206" s="82">
        <v>9</v>
      </c>
    </row>
    <row r="207" spans="1:13">
      <c r="A207" s="73" t="s">
        <v>295</v>
      </c>
      <c r="B207" s="21" t="s">
        <v>310</v>
      </c>
      <c r="C207" s="74" t="s">
        <v>30</v>
      </c>
      <c r="D207" s="75" t="s">
        <v>33</v>
      </c>
      <c r="E207" s="133" t="s">
        <v>124</v>
      </c>
      <c r="F207" s="134">
        <v>4</v>
      </c>
      <c r="G207" s="109">
        <v>1.2669999999999999</v>
      </c>
      <c r="H207" s="77">
        <v>6000</v>
      </c>
      <c r="I207" s="77"/>
      <c r="J207" s="79">
        <v>198</v>
      </c>
      <c r="K207" s="80" t="s">
        <v>25</v>
      </c>
      <c r="L207" s="81">
        <v>600.54</v>
      </c>
      <c r="M207" s="82">
        <v>10</v>
      </c>
    </row>
    <row r="208" spans="1:13">
      <c r="A208" s="73" t="s">
        <v>295</v>
      </c>
      <c r="B208" s="21" t="s">
        <v>310</v>
      </c>
      <c r="C208" s="74" t="s">
        <v>30</v>
      </c>
      <c r="D208" s="75" t="s">
        <v>33</v>
      </c>
      <c r="E208" s="133" t="s">
        <v>125</v>
      </c>
      <c r="F208" s="134">
        <v>3</v>
      </c>
      <c r="G208" s="109">
        <v>1.286</v>
      </c>
      <c r="H208" s="77">
        <v>6000</v>
      </c>
      <c r="I208" s="77"/>
      <c r="J208" s="79">
        <v>72</v>
      </c>
      <c r="K208" s="80" t="s">
        <v>25</v>
      </c>
      <c r="L208" s="81">
        <v>609.54</v>
      </c>
      <c r="M208" s="82">
        <v>10</v>
      </c>
    </row>
    <row r="209" spans="1:13">
      <c r="A209" s="73" t="s">
        <v>295</v>
      </c>
      <c r="B209" s="21" t="s">
        <v>310</v>
      </c>
      <c r="C209" s="74" t="s">
        <v>30</v>
      </c>
      <c r="D209" s="75" t="s">
        <v>33</v>
      </c>
      <c r="E209" s="133" t="s">
        <v>127</v>
      </c>
      <c r="F209" s="134" t="s">
        <v>147</v>
      </c>
      <c r="G209" s="109">
        <v>1.3420000000000001</v>
      </c>
      <c r="H209" s="77">
        <v>3000</v>
      </c>
      <c r="I209" s="94" t="s">
        <v>148</v>
      </c>
      <c r="J209" s="79">
        <v>207</v>
      </c>
      <c r="K209" s="80" t="s">
        <v>25</v>
      </c>
      <c r="L209" s="81">
        <v>636.12</v>
      </c>
      <c r="M209" s="82">
        <v>10</v>
      </c>
    </row>
    <row r="210" spans="1:13">
      <c r="A210" s="98" t="s">
        <v>295</v>
      </c>
      <c r="B210" s="99" t="s">
        <v>310</v>
      </c>
      <c r="C210" s="74" t="s">
        <v>30</v>
      </c>
      <c r="D210" s="75" t="s">
        <v>33</v>
      </c>
      <c r="E210" s="137" t="s">
        <v>74</v>
      </c>
      <c r="F210" s="138">
        <v>3</v>
      </c>
      <c r="G210" s="109">
        <v>1.204</v>
      </c>
      <c r="H210" s="102">
        <v>6000</v>
      </c>
      <c r="I210" s="102"/>
      <c r="J210" s="152">
        <v>219</v>
      </c>
      <c r="K210" s="80" t="s">
        <v>25</v>
      </c>
      <c r="L210" s="81">
        <v>570.72</v>
      </c>
      <c r="M210" s="82">
        <v>10</v>
      </c>
    </row>
    <row r="211" spans="1:13">
      <c r="A211" s="73" t="s">
        <v>295</v>
      </c>
      <c r="B211" s="21" t="s">
        <v>310</v>
      </c>
      <c r="C211" s="74" t="s">
        <v>30</v>
      </c>
      <c r="D211" s="75" t="s">
        <v>33</v>
      </c>
      <c r="E211" s="133" t="s">
        <v>129</v>
      </c>
      <c r="F211" s="134">
        <v>3</v>
      </c>
      <c r="G211" s="109">
        <v>1.286</v>
      </c>
      <c r="H211" s="77">
        <v>3000</v>
      </c>
      <c r="I211" s="77" t="s">
        <v>149</v>
      </c>
      <c r="J211" s="79">
        <v>102</v>
      </c>
      <c r="K211" s="80" t="s">
        <v>25</v>
      </c>
      <c r="L211" s="81">
        <v>609.54</v>
      </c>
      <c r="M211" s="82">
        <v>15</v>
      </c>
    </row>
    <row r="212" spans="1:13">
      <c r="A212" s="93" t="s">
        <v>295</v>
      </c>
      <c r="B212" s="21" t="s">
        <v>310</v>
      </c>
      <c r="C212" s="74" t="s">
        <v>30</v>
      </c>
      <c r="D212" s="75" t="s">
        <v>33</v>
      </c>
      <c r="E212" s="133" t="s">
        <v>150</v>
      </c>
      <c r="F212" s="134">
        <v>4</v>
      </c>
      <c r="G212" s="109">
        <v>1.9219999999999999</v>
      </c>
      <c r="H212" s="77">
        <v>3000</v>
      </c>
      <c r="I212" s="77" t="s">
        <v>151</v>
      </c>
      <c r="J212" s="79">
        <v>156</v>
      </c>
      <c r="K212" s="80" t="s">
        <v>25</v>
      </c>
      <c r="L212" s="81">
        <v>911.04</v>
      </c>
      <c r="M212" s="82">
        <v>20</v>
      </c>
    </row>
    <row r="213" spans="1:13">
      <c r="A213" s="73" t="s">
        <v>295</v>
      </c>
      <c r="B213" s="21" t="s">
        <v>310</v>
      </c>
      <c r="C213" s="74" t="s">
        <v>30</v>
      </c>
      <c r="D213" s="75" t="s">
        <v>33</v>
      </c>
      <c r="E213" s="133" t="s">
        <v>152</v>
      </c>
      <c r="F213" s="134">
        <v>4</v>
      </c>
      <c r="G213" s="109">
        <v>2.0310000000000001</v>
      </c>
      <c r="H213" s="77">
        <v>3000</v>
      </c>
      <c r="I213" s="77" t="s">
        <v>153</v>
      </c>
      <c r="J213" s="79">
        <v>24</v>
      </c>
      <c r="K213" s="80" t="s">
        <v>25</v>
      </c>
      <c r="L213" s="81">
        <v>962.69999999999993</v>
      </c>
      <c r="M213" s="82">
        <v>20</v>
      </c>
    </row>
    <row r="214" spans="1:13">
      <c r="A214" s="73" t="s">
        <v>295</v>
      </c>
      <c r="B214" s="21" t="s">
        <v>156</v>
      </c>
      <c r="C214" s="74" t="s">
        <v>30</v>
      </c>
      <c r="D214" s="75" t="s">
        <v>33</v>
      </c>
      <c r="E214" s="76">
        <v>2</v>
      </c>
      <c r="F214" s="77">
        <v>15</v>
      </c>
      <c r="G214" s="78">
        <v>8.3000000000000004E-2</v>
      </c>
      <c r="H214" s="77">
        <v>3000</v>
      </c>
      <c r="I214" s="77"/>
      <c r="J214" s="79">
        <v>18</v>
      </c>
      <c r="K214" s="80" t="s">
        <v>25</v>
      </c>
      <c r="L214" s="81">
        <v>40.56</v>
      </c>
      <c r="M214" s="82">
        <v>5</v>
      </c>
    </row>
    <row r="215" spans="1:13">
      <c r="A215" s="73" t="s">
        <v>295</v>
      </c>
      <c r="B215" s="21" t="s">
        <v>156</v>
      </c>
      <c r="C215" s="74" t="s">
        <v>30</v>
      </c>
      <c r="D215" s="75" t="s">
        <v>33</v>
      </c>
      <c r="E215" s="76">
        <v>2</v>
      </c>
      <c r="F215" s="77">
        <v>15</v>
      </c>
      <c r="G215" s="78">
        <v>8.3000000000000004E-2</v>
      </c>
      <c r="H215" s="77">
        <v>3000</v>
      </c>
      <c r="I215" s="77"/>
      <c r="J215" s="79">
        <v>3435</v>
      </c>
      <c r="K215" s="80" t="s">
        <v>25</v>
      </c>
      <c r="L215" s="81">
        <v>40.56</v>
      </c>
      <c r="M215" s="82">
        <v>5</v>
      </c>
    </row>
    <row r="216" spans="1:13">
      <c r="A216" s="73" t="s">
        <v>295</v>
      </c>
      <c r="B216" s="21" t="s">
        <v>156</v>
      </c>
      <c r="C216" s="74" t="s">
        <v>30</v>
      </c>
      <c r="D216" s="75" t="s">
        <v>33</v>
      </c>
      <c r="E216" s="76">
        <v>2</v>
      </c>
      <c r="F216" s="77">
        <v>15</v>
      </c>
      <c r="G216" s="78">
        <v>8.3000000000000004E-2</v>
      </c>
      <c r="H216" s="77">
        <v>3000</v>
      </c>
      <c r="I216" s="77"/>
      <c r="J216" s="79">
        <v>33</v>
      </c>
      <c r="K216" s="80" t="s">
        <v>25</v>
      </c>
      <c r="L216" s="81">
        <v>40.56</v>
      </c>
      <c r="M216" s="82">
        <v>5</v>
      </c>
    </row>
    <row r="217" spans="1:13">
      <c r="A217" s="73" t="s">
        <v>295</v>
      </c>
      <c r="B217" s="21" t="s">
        <v>156</v>
      </c>
      <c r="C217" s="74" t="s">
        <v>30</v>
      </c>
      <c r="D217" s="75" t="s">
        <v>33</v>
      </c>
      <c r="E217" s="76">
        <v>2</v>
      </c>
      <c r="F217" s="77">
        <v>20</v>
      </c>
      <c r="G217" s="78">
        <v>0.11</v>
      </c>
      <c r="H217" s="77">
        <v>3000</v>
      </c>
      <c r="I217" s="77" t="s">
        <v>158</v>
      </c>
      <c r="J217" s="79">
        <v>99</v>
      </c>
      <c r="K217" s="80" t="s">
        <v>25</v>
      </c>
      <c r="L217" s="81">
        <v>53.820000000000007</v>
      </c>
      <c r="M217" s="82">
        <v>5</v>
      </c>
    </row>
    <row r="218" spans="1:13">
      <c r="A218" s="93" t="s">
        <v>295</v>
      </c>
      <c r="B218" s="21" t="s">
        <v>156</v>
      </c>
      <c r="C218" s="74" t="s">
        <v>30</v>
      </c>
      <c r="D218" s="75" t="s">
        <v>33</v>
      </c>
      <c r="E218" s="76">
        <v>2</v>
      </c>
      <c r="F218" s="77">
        <v>20</v>
      </c>
      <c r="G218" s="78">
        <v>0.11</v>
      </c>
      <c r="H218" s="77">
        <v>3000</v>
      </c>
      <c r="I218" s="77" t="s">
        <v>158</v>
      </c>
      <c r="J218" s="79">
        <v>3171</v>
      </c>
      <c r="K218" s="80" t="s">
        <v>25</v>
      </c>
      <c r="L218" s="81">
        <v>53.820000000000007</v>
      </c>
      <c r="M218" s="82">
        <v>5</v>
      </c>
    </row>
    <row r="219" spans="1:13">
      <c r="A219" s="93" t="s">
        <v>295</v>
      </c>
      <c r="B219" s="21" t="s">
        <v>156</v>
      </c>
      <c r="C219" s="74" t="s">
        <v>30</v>
      </c>
      <c r="D219" s="75" t="s">
        <v>33</v>
      </c>
      <c r="E219" s="76">
        <v>2</v>
      </c>
      <c r="F219" s="77">
        <v>30</v>
      </c>
      <c r="G219" s="78">
        <v>0.16300000000000001</v>
      </c>
      <c r="H219" s="77">
        <v>3000</v>
      </c>
      <c r="I219" s="77" t="s">
        <v>159</v>
      </c>
      <c r="J219" s="105">
        <v>1020</v>
      </c>
      <c r="K219" s="80" t="s">
        <v>25</v>
      </c>
      <c r="L219" s="81">
        <v>79.679999999999993</v>
      </c>
      <c r="M219" s="82">
        <v>6</v>
      </c>
    </row>
    <row r="220" spans="1:13">
      <c r="A220" s="73" t="s">
        <v>295</v>
      </c>
      <c r="B220" s="21" t="s">
        <v>156</v>
      </c>
      <c r="C220" s="74" t="s">
        <v>30</v>
      </c>
      <c r="D220" s="75" t="s">
        <v>33</v>
      </c>
      <c r="E220" s="76">
        <v>2</v>
      </c>
      <c r="F220" s="77">
        <v>40</v>
      </c>
      <c r="G220" s="78">
        <v>0.22</v>
      </c>
      <c r="H220" s="77">
        <v>3000</v>
      </c>
      <c r="I220" s="77" t="s">
        <v>160</v>
      </c>
      <c r="J220" s="79">
        <v>18</v>
      </c>
      <c r="K220" s="80" t="s">
        <v>25</v>
      </c>
      <c r="L220" s="81">
        <v>107.58</v>
      </c>
      <c r="M220" s="82">
        <v>8</v>
      </c>
    </row>
    <row r="221" spans="1:13">
      <c r="A221" s="73" t="s">
        <v>295</v>
      </c>
      <c r="B221" s="21" t="s">
        <v>156</v>
      </c>
      <c r="C221" s="74" t="s">
        <v>30</v>
      </c>
      <c r="D221" s="75" t="s">
        <v>33</v>
      </c>
      <c r="E221" s="76">
        <v>2</v>
      </c>
      <c r="F221" s="77">
        <v>40</v>
      </c>
      <c r="G221" s="78">
        <v>0.22</v>
      </c>
      <c r="H221" s="77">
        <v>3000</v>
      </c>
      <c r="I221" s="77" t="s">
        <v>160</v>
      </c>
      <c r="J221" s="79">
        <v>1275</v>
      </c>
      <c r="K221" s="80" t="s">
        <v>25</v>
      </c>
      <c r="L221" s="81">
        <v>107.58</v>
      </c>
      <c r="M221" s="82">
        <v>8</v>
      </c>
    </row>
    <row r="222" spans="1:13">
      <c r="A222" s="73" t="s">
        <v>295</v>
      </c>
      <c r="B222" s="21" t="s">
        <v>156</v>
      </c>
      <c r="C222" s="74" t="s">
        <v>30</v>
      </c>
      <c r="D222" s="75" t="s">
        <v>33</v>
      </c>
      <c r="E222" s="76">
        <v>2</v>
      </c>
      <c r="F222" s="77">
        <v>50</v>
      </c>
      <c r="G222" s="78">
        <v>0.28000000000000003</v>
      </c>
      <c r="H222" s="77">
        <v>3000</v>
      </c>
      <c r="I222" s="77"/>
      <c r="J222" s="79">
        <v>1332</v>
      </c>
      <c r="K222" s="80" t="s">
        <v>25</v>
      </c>
      <c r="L222" s="81">
        <v>136.92000000000002</v>
      </c>
      <c r="M222" s="82">
        <v>9</v>
      </c>
    </row>
    <row r="223" spans="1:13">
      <c r="A223" s="73" t="s">
        <v>295</v>
      </c>
      <c r="B223" s="21" t="s">
        <v>156</v>
      </c>
      <c r="C223" s="74" t="s">
        <v>30</v>
      </c>
      <c r="D223" s="75" t="s">
        <v>33</v>
      </c>
      <c r="E223" s="76">
        <v>3</v>
      </c>
      <c r="F223" s="77">
        <v>15</v>
      </c>
      <c r="G223" s="78">
        <v>0.123</v>
      </c>
      <c r="H223" s="77">
        <v>3000</v>
      </c>
      <c r="I223" s="77"/>
      <c r="J223" s="79">
        <v>777</v>
      </c>
      <c r="K223" s="80" t="s">
        <v>25</v>
      </c>
      <c r="L223" s="81">
        <v>60.12</v>
      </c>
      <c r="M223" s="82">
        <v>5</v>
      </c>
    </row>
    <row r="224" spans="1:13">
      <c r="A224" s="93" t="s">
        <v>295</v>
      </c>
      <c r="B224" s="21" t="s">
        <v>156</v>
      </c>
      <c r="C224" s="74" t="s">
        <v>30</v>
      </c>
      <c r="D224" s="75" t="s">
        <v>33</v>
      </c>
      <c r="E224" s="76">
        <v>3</v>
      </c>
      <c r="F224" s="77">
        <v>20</v>
      </c>
      <c r="G224" s="78">
        <v>0.16300000000000001</v>
      </c>
      <c r="H224" s="77">
        <v>3000</v>
      </c>
      <c r="I224" s="77"/>
      <c r="J224" s="79">
        <v>1467</v>
      </c>
      <c r="K224" s="80" t="s">
        <v>25</v>
      </c>
      <c r="L224" s="81">
        <v>79.679999999999993</v>
      </c>
      <c r="M224" s="82">
        <v>6</v>
      </c>
    </row>
    <row r="225" spans="1:13">
      <c r="A225" s="73" t="s">
        <v>295</v>
      </c>
      <c r="B225" s="21" t="s">
        <v>156</v>
      </c>
      <c r="C225" s="74" t="s">
        <v>30</v>
      </c>
      <c r="D225" s="75" t="s">
        <v>33</v>
      </c>
      <c r="E225" s="76">
        <v>3</v>
      </c>
      <c r="F225" s="77">
        <v>25</v>
      </c>
      <c r="G225" s="78">
        <v>0.2</v>
      </c>
      <c r="H225" s="77">
        <v>3000</v>
      </c>
      <c r="I225" s="77"/>
      <c r="J225" s="79">
        <v>1434</v>
      </c>
      <c r="K225" s="80" t="s">
        <v>25</v>
      </c>
      <c r="L225" s="81">
        <v>97.800000000000011</v>
      </c>
      <c r="M225" s="82">
        <v>7</v>
      </c>
    </row>
    <row r="226" spans="1:13">
      <c r="A226" s="73" t="s">
        <v>295</v>
      </c>
      <c r="B226" s="21" t="s">
        <v>156</v>
      </c>
      <c r="C226" s="74" t="s">
        <v>30</v>
      </c>
      <c r="D226" s="75" t="s">
        <v>33</v>
      </c>
      <c r="E226" s="76">
        <v>3</v>
      </c>
      <c r="F226" s="77">
        <v>30</v>
      </c>
      <c r="G226" s="78">
        <v>0.24399999999999999</v>
      </c>
      <c r="H226" s="77">
        <v>3000</v>
      </c>
      <c r="I226" s="77"/>
      <c r="J226" s="79">
        <v>1290</v>
      </c>
      <c r="K226" s="80" t="s">
        <v>25</v>
      </c>
      <c r="L226" s="81">
        <v>119.34</v>
      </c>
      <c r="M226" s="82">
        <v>8</v>
      </c>
    </row>
    <row r="227" spans="1:13">
      <c r="A227" s="73" t="s">
        <v>295</v>
      </c>
      <c r="B227" s="21" t="s">
        <v>156</v>
      </c>
      <c r="C227" s="74" t="s">
        <v>30</v>
      </c>
      <c r="D227" s="75"/>
      <c r="E227" s="76">
        <v>3</v>
      </c>
      <c r="F227" s="77">
        <v>40</v>
      </c>
      <c r="G227" s="78">
        <v>0.33</v>
      </c>
      <c r="H227" s="77">
        <v>3000</v>
      </c>
      <c r="I227" s="77"/>
      <c r="J227" s="79">
        <v>15</v>
      </c>
      <c r="K227" s="80" t="s">
        <v>25</v>
      </c>
      <c r="L227" s="81">
        <v>161.39999999999998</v>
      </c>
      <c r="M227" s="82">
        <v>10</v>
      </c>
    </row>
    <row r="228" spans="1:13">
      <c r="A228" s="93" t="s">
        <v>295</v>
      </c>
      <c r="B228" s="21" t="s">
        <v>156</v>
      </c>
      <c r="C228" s="74" t="s">
        <v>30</v>
      </c>
      <c r="D228" s="75"/>
      <c r="E228" s="76">
        <v>3</v>
      </c>
      <c r="F228" s="77">
        <v>40</v>
      </c>
      <c r="G228" s="78">
        <v>0.33</v>
      </c>
      <c r="H228" s="77">
        <v>3000</v>
      </c>
      <c r="I228" s="77"/>
      <c r="J228" s="79">
        <v>12</v>
      </c>
      <c r="K228" s="80" t="s">
        <v>25</v>
      </c>
      <c r="L228" s="81">
        <v>161.39999999999998</v>
      </c>
      <c r="M228" s="82">
        <v>10</v>
      </c>
    </row>
    <row r="229" spans="1:13">
      <c r="A229" s="93" t="s">
        <v>295</v>
      </c>
      <c r="B229" s="21" t="s">
        <v>156</v>
      </c>
      <c r="C229" s="74" t="s">
        <v>30</v>
      </c>
      <c r="D229" s="75"/>
      <c r="E229" s="76">
        <v>3</v>
      </c>
      <c r="F229" s="77">
        <v>40</v>
      </c>
      <c r="G229" s="78">
        <v>0.33</v>
      </c>
      <c r="H229" s="77">
        <v>3000</v>
      </c>
      <c r="I229" s="77" t="s">
        <v>161</v>
      </c>
      <c r="J229" s="79">
        <v>36</v>
      </c>
      <c r="K229" s="80" t="s">
        <v>25</v>
      </c>
      <c r="L229" s="81">
        <v>161.39999999999998</v>
      </c>
      <c r="M229" s="92">
        <v>10</v>
      </c>
    </row>
    <row r="230" spans="1:13">
      <c r="A230" s="73" t="s">
        <v>295</v>
      </c>
      <c r="B230" s="21" t="s">
        <v>156</v>
      </c>
      <c r="C230" s="74" t="s">
        <v>30</v>
      </c>
      <c r="D230" s="75"/>
      <c r="E230" s="76">
        <v>3</v>
      </c>
      <c r="F230" s="77">
        <v>60</v>
      </c>
      <c r="G230" s="153">
        <v>0.49099999999999999</v>
      </c>
      <c r="H230" s="77">
        <v>6000</v>
      </c>
      <c r="I230" s="77" t="s">
        <v>162</v>
      </c>
      <c r="J230" s="79">
        <v>96</v>
      </c>
      <c r="K230" s="80" t="s">
        <v>25</v>
      </c>
      <c r="L230" s="81">
        <v>232.74</v>
      </c>
      <c r="M230" s="82">
        <v>10</v>
      </c>
    </row>
    <row r="231" spans="1:13">
      <c r="A231" s="73" t="s">
        <v>295</v>
      </c>
      <c r="B231" s="21" t="s">
        <v>156</v>
      </c>
      <c r="C231" s="74" t="s">
        <v>30</v>
      </c>
      <c r="D231" s="75" t="s">
        <v>33</v>
      </c>
      <c r="E231" s="76">
        <v>3</v>
      </c>
      <c r="F231" s="77">
        <v>75</v>
      </c>
      <c r="G231" s="153">
        <v>0.62</v>
      </c>
      <c r="H231" s="77">
        <v>3000</v>
      </c>
      <c r="I231" s="77"/>
      <c r="J231" s="79">
        <v>75</v>
      </c>
      <c r="K231" s="80" t="s">
        <v>25</v>
      </c>
      <c r="L231" s="81">
        <v>293.88</v>
      </c>
      <c r="M231" s="82">
        <v>12</v>
      </c>
    </row>
    <row r="232" spans="1:13">
      <c r="A232" s="73" t="s">
        <v>295</v>
      </c>
      <c r="B232" s="21" t="s">
        <v>156</v>
      </c>
      <c r="C232" s="74" t="s">
        <v>30</v>
      </c>
      <c r="D232" s="75" t="s">
        <v>33</v>
      </c>
      <c r="E232" s="76">
        <v>3</v>
      </c>
      <c r="F232" s="77">
        <v>100</v>
      </c>
      <c r="G232" s="78">
        <v>0.8</v>
      </c>
      <c r="H232" s="77">
        <v>3000</v>
      </c>
      <c r="I232" s="77"/>
      <c r="J232" s="79">
        <v>363</v>
      </c>
      <c r="K232" s="80" t="s">
        <v>25</v>
      </c>
      <c r="L232" s="81">
        <v>379.20000000000005</v>
      </c>
      <c r="M232" s="92">
        <v>15</v>
      </c>
    </row>
    <row r="233" spans="1:13">
      <c r="A233" s="73" t="s">
        <v>295</v>
      </c>
      <c r="B233" s="21" t="s">
        <v>156</v>
      </c>
      <c r="C233" s="74" t="s">
        <v>30</v>
      </c>
      <c r="D233" s="75"/>
      <c r="E233" s="76">
        <v>4</v>
      </c>
      <c r="F233" s="77">
        <v>20</v>
      </c>
      <c r="G233" s="78">
        <v>0.22</v>
      </c>
      <c r="H233" s="77">
        <v>3000</v>
      </c>
      <c r="I233" s="77" t="s">
        <v>160</v>
      </c>
      <c r="J233" s="79">
        <v>432</v>
      </c>
      <c r="K233" s="80" t="s">
        <v>25</v>
      </c>
      <c r="L233" s="81">
        <v>104.28</v>
      </c>
      <c r="M233" s="82">
        <v>8</v>
      </c>
    </row>
    <row r="234" spans="1:13">
      <c r="A234" s="73" t="s">
        <v>295</v>
      </c>
      <c r="B234" s="21" t="s">
        <v>156</v>
      </c>
      <c r="C234" s="74" t="s">
        <v>30</v>
      </c>
      <c r="D234" s="75" t="s">
        <v>33</v>
      </c>
      <c r="E234" s="76">
        <v>4</v>
      </c>
      <c r="F234" s="77">
        <v>20</v>
      </c>
      <c r="G234" s="78">
        <v>0.22</v>
      </c>
      <c r="H234" s="77">
        <v>3000</v>
      </c>
      <c r="I234" s="77" t="s">
        <v>160</v>
      </c>
      <c r="J234" s="79">
        <v>12</v>
      </c>
      <c r="K234" s="80" t="s">
        <v>25</v>
      </c>
      <c r="L234" s="81">
        <v>104.28</v>
      </c>
      <c r="M234" s="82">
        <v>8</v>
      </c>
    </row>
    <row r="235" spans="1:13">
      <c r="A235" s="93" t="s">
        <v>295</v>
      </c>
      <c r="B235" s="21" t="s">
        <v>156</v>
      </c>
      <c r="C235" s="74" t="s">
        <v>30</v>
      </c>
      <c r="D235" s="75"/>
      <c r="E235" s="76">
        <v>4</v>
      </c>
      <c r="F235" s="77">
        <v>30</v>
      </c>
      <c r="G235" s="78">
        <v>0.33</v>
      </c>
      <c r="H235" s="77">
        <v>3000</v>
      </c>
      <c r="I235" s="77" t="s">
        <v>288</v>
      </c>
      <c r="J235" s="79">
        <v>132</v>
      </c>
      <c r="K235" s="80" t="s">
        <v>25</v>
      </c>
      <c r="L235" s="81">
        <v>156.42000000000002</v>
      </c>
      <c r="M235" s="82">
        <v>10</v>
      </c>
    </row>
    <row r="236" spans="1:13">
      <c r="A236" s="73" t="s">
        <v>295</v>
      </c>
      <c r="B236" s="21" t="s">
        <v>156</v>
      </c>
      <c r="C236" s="74" t="s">
        <v>30</v>
      </c>
      <c r="D236" s="75"/>
      <c r="E236" s="76">
        <v>4</v>
      </c>
      <c r="F236" s="77">
        <v>40</v>
      </c>
      <c r="G236" s="78">
        <v>0.44</v>
      </c>
      <c r="H236" s="77">
        <v>3000</v>
      </c>
      <c r="I236" s="77" t="s">
        <v>163</v>
      </c>
      <c r="J236" s="105">
        <v>498</v>
      </c>
      <c r="K236" s="80" t="s">
        <v>25</v>
      </c>
      <c r="L236" s="81">
        <v>208.56</v>
      </c>
      <c r="M236" s="82">
        <v>10</v>
      </c>
    </row>
    <row r="237" spans="1:13">
      <c r="A237" s="73" t="s">
        <v>295</v>
      </c>
      <c r="B237" s="21" t="s">
        <v>156</v>
      </c>
      <c r="C237" s="74" t="s">
        <v>16</v>
      </c>
      <c r="D237" s="75"/>
      <c r="E237" s="76">
        <v>4</v>
      </c>
      <c r="F237" s="77">
        <v>50</v>
      </c>
      <c r="G237" s="78">
        <v>0.54600000000000004</v>
      </c>
      <c r="H237" s="77">
        <v>3000</v>
      </c>
      <c r="I237" s="77" t="s">
        <v>164</v>
      </c>
      <c r="J237" s="79">
        <v>93</v>
      </c>
      <c r="K237" s="80" t="s">
        <v>25</v>
      </c>
      <c r="L237" s="81">
        <v>258.78000000000003</v>
      </c>
      <c r="M237" s="82">
        <v>12</v>
      </c>
    </row>
    <row r="238" spans="1:13">
      <c r="A238" s="73" t="s">
        <v>295</v>
      </c>
      <c r="B238" s="21" t="s">
        <v>156</v>
      </c>
      <c r="C238" s="74" t="s">
        <v>30</v>
      </c>
      <c r="D238" s="75"/>
      <c r="E238" s="76">
        <v>4</v>
      </c>
      <c r="F238" s="77">
        <v>50</v>
      </c>
      <c r="G238" s="78">
        <v>0.54600000000000004</v>
      </c>
      <c r="H238" s="77">
        <v>3000</v>
      </c>
      <c r="I238" s="77"/>
      <c r="J238" s="79">
        <v>354</v>
      </c>
      <c r="K238" s="80" t="s">
        <v>25</v>
      </c>
      <c r="L238" s="81">
        <v>258.78000000000003</v>
      </c>
      <c r="M238" s="82">
        <v>12</v>
      </c>
    </row>
    <row r="239" spans="1:13">
      <c r="A239" s="73" t="s">
        <v>295</v>
      </c>
      <c r="B239" s="21" t="s">
        <v>156</v>
      </c>
      <c r="C239" s="74" t="s">
        <v>16</v>
      </c>
      <c r="D239" s="75"/>
      <c r="E239" s="76">
        <v>5</v>
      </c>
      <c r="F239" s="77">
        <v>20</v>
      </c>
      <c r="G239" s="78">
        <v>0.27300000000000002</v>
      </c>
      <c r="H239" s="77">
        <v>3000</v>
      </c>
      <c r="I239" s="77" t="s">
        <v>165</v>
      </c>
      <c r="J239" s="79">
        <v>459</v>
      </c>
      <c r="K239" s="80" t="s">
        <v>25</v>
      </c>
      <c r="L239" s="81">
        <v>129.42000000000002</v>
      </c>
      <c r="M239" s="82">
        <v>9</v>
      </c>
    </row>
    <row r="240" spans="1:13">
      <c r="A240" s="73" t="s">
        <v>295</v>
      </c>
      <c r="B240" s="21" t="s">
        <v>156</v>
      </c>
      <c r="C240" s="74" t="s">
        <v>30</v>
      </c>
      <c r="D240" s="75"/>
      <c r="E240" s="76">
        <v>5</v>
      </c>
      <c r="F240" s="77">
        <v>20</v>
      </c>
      <c r="G240" s="78">
        <v>0.27300000000000002</v>
      </c>
      <c r="H240" s="77">
        <v>3000</v>
      </c>
      <c r="I240" s="77"/>
      <c r="J240" s="79">
        <v>204</v>
      </c>
      <c r="K240" s="80" t="s">
        <v>25</v>
      </c>
      <c r="L240" s="81">
        <v>129.42000000000002</v>
      </c>
      <c r="M240" s="82">
        <v>9</v>
      </c>
    </row>
    <row r="241" spans="1:13">
      <c r="A241" s="93" t="s">
        <v>295</v>
      </c>
      <c r="B241" s="21" t="s">
        <v>156</v>
      </c>
      <c r="C241" s="74" t="s">
        <v>30</v>
      </c>
      <c r="D241" s="75"/>
      <c r="E241" s="76">
        <v>5</v>
      </c>
      <c r="F241" s="77">
        <v>30</v>
      </c>
      <c r="G241" s="78">
        <v>0.41699999999999998</v>
      </c>
      <c r="H241" s="77">
        <v>3000</v>
      </c>
      <c r="I241" s="77"/>
      <c r="J241" s="105">
        <v>30</v>
      </c>
      <c r="K241" s="80" t="s">
        <v>25</v>
      </c>
      <c r="L241" s="81">
        <v>197.64</v>
      </c>
      <c r="M241" s="92">
        <v>10</v>
      </c>
    </row>
    <row r="242" spans="1:13">
      <c r="A242" s="73" t="s">
        <v>295</v>
      </c>
      <c r="B242" s="21" t="s">
        <v>156</v>
      </c>
      <c r="C242" s="74" t="s">
        <v>30</v>
      </c>
      <c r="D242" s="75"/>
      <c r="E242" s="76">
        <v>5</v>
      </c>
      <c r="F242" s="77">
        <v>30</v>
      </c>
      <c r="G242" s="78">
        <v>0.41699999999999998</v>
      </c>
      <c r="H242" s="77">
        <v>3000</v>
      </c>
      <c r="I242" s="77"/>
      <c r="J242" s="105">
        <v>888</v>
      </c>
      <c r="K242" s="80" t="s">
        <v>25</v>
      </c>
      <c r="L242" s="81">
        <v>197.64</v>
      </c>
      <c r="M242" s="92">
        <v>10</v>
      </c>
    </row>
    <row r="243" spans="1:13">
      <c r="A243" s="93" t="s">
        <v>295</v>
      </c>
      <c r="B243" s="21" t="s">
        <v>156</v>
      </c>
      <c r="C243" s="74" t="s">
        <v>30</v>
      </c>
      <c r="D243" s="75"/>
      <c r="E243" s="76">
        <v>5</v>
      </c>
      <c r="F243" s="77">
        <v>40</v>
      </c>
      <c r="G243" s="78">
        <v>0.55000000000000004</v>
      </c>
      <c r="H243" s="77">
        <v>3000</v>
      </c>
      <c r="I243" s="77"/>
      <c r="J243" s="79">
        <v>174</v>
      </c>
      <c r="K243" s="80" t="s">
        <v>25</v>
      </c>
      <c r="L243" s="81">
        <v>260.70000000000005</v>
      </c>
      <c r="M243" s="82">
        <v>12</v>
      </c>
    </row>
    <row r="244" spans="1:13">
      <c r="A244" s="73" t="s">
        <v>295</v>
      </c>
      <c r="B244" s="21" t="s">
        <v>156</v>
      </c>
      <c r="C244" s="74" t="s">
        <v>30</v>
      </c>
      <c r="D244" s="75" t="s">
        <v>33</v>
      </c>
      <c r="E244" s="76">
        <v>5</v>
      </c>
      <c r="F244" s="77">
        <v>50</v>
      </c>
      <c r="G244" s="78">
        <v>0.68</v>
      </c>
      <c r="H244" s="77">
        <v>3000</v>
      </c>
      <c r="I244" s="77" t="s">
        <v>166</v>
      </c>
      <c r="J244" s="79">
        <v>27</v>
      </c>
      <c r="K244" s="80" t="s">
        <v>25</v>
      </c>
      <c r="L244" s="81">
        <v>322.32</v>
      </c>
      <c r="M244" s="82">
        <v>15</v>
      </c>
    </row>
    <row r="245" spans="1:13">
      <c r="A245" s="73" t="s">
        <v>295</v>
      </c>
      <c r="B245" s="21" t="s">
        <v>156</v>
      </c>
      <c r="C245" s="74" t="s">
        <v>30</v>
      </c>
      <c r="D245" s="75"/>
      <c r="E245" s="76">
        <v>5</v>
      </c>
      <c r="F245" s="77">
        <v>60</v>
      </c>
      <c r="G245" s="78">
        <v>0.82</v>
      </c>
      <c r="H245" s="77">
        <v>3000</v>
      </c>
      <c r="I245" s="77"/>
      <c r="J245" s="79">
        <v>399</v>
      </c>
      <c r="K245" s="80" t="s">
        <v>25</v>
      </c>
      <c r="L245" s="81">
        <v>388.68</v>
      </c>
      <c r="M245" s="82">
        <v>15</v>
      </c>
    </row>
    <row r="246" spans="1:13">
      <c r="A246" s="93" t="s">
        <v>295</v>
      </c>
      <c r="B246" s="21" t="s">
        <v>156</v>
      </c>
      <c r="C246" s="74" t="s">
        <v>30</v>
      </c>
      <c r="D246" s="75"/>
      <c r="E246" s="76">
        <v>6</v>
      </c>
      <c r="F246" s="77">
        <v>50</v>
      </c>
      <c r="G246" s="78">
        <v>0.82</v>
      </c>
      <c r="H246" s="77">
        <v>3000</v>
      </c>
      <c r="I246" s="77"/>
      <c r="J246" s="79">
        <v>291</v>
      </c>
      <c r="K246" s="80" t="s">
        <v>25</v>
      </c>
      <c r="L246" s="81">
        <v>388.68</v>
      </c>
      <c r="M246" s="82">
        <v>15</v>
      </c>
    </row>
    <row r="247" spans="1:13">
      <c r="A247" s="73" t="s">
        <v>295</v>
      </c>
      <c r="B247" s="21" t="s">
        <v>156</v>
      </c>
      <c r="C247" s="74" t="s">
        <v>30</v>
      </c>
      <c r="D247" s="75"/>
      <c r="E247" s="76">
        <v>6</v>
      </c>
      <c r="F247" s="77">
        <v>60</v>
      </c>
      <c r="G247" s="78">
        <v>0.98</v>
      </c>
      <c r="H247" s="77">
        <v>3000</v>
      </c>
      <c r="I247" s="77"/>
      <c r="J247" s="79">
        <v>227</v>
      </c>
      <c r="K247" s="80" t="s">
        <v>25</v>
      </c>
      <c r="L247" s="81">
        <v>464.52</v>
      </c>
      <c r="M247" s="82">
        <v>15</v>
      </c>
    </row>
    <row r="248" spans="1:13">
      <c r="A248" s="73" t="s">
        <v>295</v>
      </c>
      <c r="B248" s="21" t="s">
        <v>156</v>
      </c>
      <c r="C248" s="74" t="s">
        <v>16</v>
      </c>
      <c r="D248" s="75"/>
      <c r="E248" s="76">
        <v>6</v>
      </c>
      <c r="F248" s="77">
        <v>100</v>
      </c>
      <c r="G248" s="78"/>
      <c r="H248" s="77"/>
      <c r="I248" s="77" t="s">
        <v>280</v>
      </c>
      <c r="J248" s="79">
        <v>14.200000000000001</v>
      </c>
      <c r="K248" s="80" t="s">
        <v>13</v>
      </c>
      <c r="L248" s="81">
        <v>474</v>
      </c>
      <c r="M248" s="82"/>
    </row>
    <row r="249" spans="1:13">
      <c r="A249" s="93" t="s">
        <v>295</v>
      </c>
      <c r="B249" s="21" t="s">
        <v>156</v>
      </c>
      <c r="C249" s="74" t="s">
        <v>30</v>
      </c>
      <c r="D249" s="75"/>
      <c r="E249" s="76">
        <v>6</v>
      </c>
      <c r="F249" s="77">
        <v>100</v>
      </c>
      <c r="G249" s="78">
        <v>1.64</v>
      </c>
      <c r="H249" s="77">
        <v>3000</v>
      </c>
      <c r="I249" s="77"/>
      <c r="J249" s="79">
        <v>72</v>
      </c>
      <c r="K249" s="80" t="s">
        <v>25</v>
      </c>
      <c r="L249" s="81">
        <v>777.36</v>
      </c>
      <c r="M249" s="82">
        <v>20</v>
      </c>
    </row>
    <row r="250" spans="1:13">
      <c r="A250" s="73" t="s">
        <v>295</v>
      </c>
      <c r="B250" s="21" t="s">
        <v>156</v>
      </c>
      <c r="C250" s="74" t="s">
        <v>30</v>
      </c>
      <c r="D250" s="75"/>
      <c r="E250" s="76">
        <v>8</v>
      </c>
      <c r="F250" s="77">
        <v>40</v>
      </c>
      <c r="G250" s="78">
        <v>0.87</v>
      </c>
      <c r="H250" s="77">
        <v>3000</v>
      </c>
      <c r="I250" s="77"/>
      <c r="J250" s="79">
        <v>249</v>
      </c>
      <c r="K250" s="80" t="s">
        <v>25</v>
      </c>
      <c r="L250" s="81">
        <v>412.38</v>
      </c>
      <c r="M250" s="92">
        <v>15</v>
      </c>
    </row>
    <row r="251" spans="1:13">
      <c r="A251" s="73" t="s">
        <v>295</v>
      </c>
      <c r="B251" s="21" t="s">
        <v>156</v>
      </c>
      <c r="C251" s="74" t="s">
        <v>30</v>
      </c>
      <c r="D251" s="75"/>
      <c r="E251" s="76">
        <v>8</v>
      </c>
      <c r="F251" s="77">
        <v>50</v>
      </c>
      <c r="G251" s="78">
        <v>1.1000000000000001</v>
      </c>
      <c r="H251" s="77">
        <v>3000</v>
      </c>
      <c r="I251" s="77"/>
      <c r="J251" s="79">
        <v>111</v>
      </c>
      <c r="K251" s="80" t="s">
        <v>25</v>
      </c>
      <c r="L251" s="81">
        <v>521.40000000000009</v>
      </c>
      <c r="M251" s="82">
        <v>18</v>
      </c>
    </row>
    <row r="252" spans="1:13">
      <c r="A252" s="73" t="s">
        <v>295</v>
      </c>
      <c r="B252" s="21" t="s">
        <v>156</v>
      </c>
      <c r="C252" s="74" t="s">
        <v>30</v>
      </c>
      <c r="D252" s="75"/>
      <c r="E252" s="76">
        <v>8</v>
      </c>
      <c r="F252" s="77">
        <v>60</v>
      </c>
      <c r="G252" s="78">
        <v>1.3</v>
      </c>
      <c r="H252" s="77">
        <v>3000</v>
      </c>
      <c r="I252" s="77" t="s">
        <v>167</v>
      </c>
      <c r="J252" s="79">
        <v>18</v>
      </c>
      <c r="K252" s="80" t="s">
        <v>25</v>
      </c>
      <c r="L252" s="81">
        <v>616.20000000000005</v>
      </c>
      <c r="M252" s="82">
        <v>18</v>
      </c>
    </row>
    <row r="253" spans="1:13">
      <c r="A253" s="73" t="s">
        <v>295</v>
      </c>
      <c r="B253" s="21" t="s">
        <v>156</v>
      </c>
      <c r="C253" s="74" t="s">
        <v>30</v>
      </c>
      <c r="D253" s="75"/>
      <c r="E253" s="76">
        <v>8</v>
      </c>
      <c r="F253" s="77">
        <v>60</v>
      </c>
      <c r="G253" s="78">
        <v>1.3</v>
      </c>
      <c r="H253" s="77">
        <v>3000</v>
      </c>
      <c r="I253" s="77" t="s">
        <v>167</v>
      </c>
      <c r="J253" s="79">
        <v>231</v>
      </c>
      <c r="K253" s="80" t="s">
        <v>25</v>
      </c>
      <c r="L253" s="81">
        <v>616.20000000000005</v>
      </c>
      <c r="M253" s="82">
        <v>18</v>
      </c>
    </row>
    <row r="254" spans="1:13">
      <c r="A254" s="73" t="s">
        <v>295</v>
      </c>
      <c r="B254" s="21" t="s">
        <v>156</v>
      </c>
      <c r="C254" s="74" t="s">
        <v>30</v>
      </c>
      <c r="D254" s="75"/>
      <c r="E254" s="76">
        <v>8</v>
      </c>
      <c r="F254" s="77">
        <v>80</v>
      </c>
      <c r="G254" s="78">
        <v>1.78</v>
      </c>
      <c r="H254" s="77">
        <v>3000</v>
      </c>
      <c r="I254" s="77"/>
      <c r="J254" s="79">
        <v>180</v>
      </c>
      <c r="K254" s="80" t="s">
        <v>25</v>
      </c>
      <c r="L254" s="81">
        <v>843.72</v>
      </c>
      <c r="M254" s="82">
        <v>20</v>
      </c>
    </row>
    <row r="255" spans="1:13">
      <c r="A255" s="93" t="s">
        <v>295</v>
      </c>
      <c r="B255" s="21" t="s">
        <v>156</v>
      </c>
      <c r="C255" s="74" t="s">
        <v>30</v>
      </c>
      <c r="D255" s="75"/>
      <c r="E255" s="76">
        <v>8</v>
      </c>
      <c r="F255" s="77">
        <v>100</v>
      </c>
      <c r="G255" s="78">
        <v>2.2370000000000001</v>
      </c>
      <c r="H255" s="77">
        <v>3000</v>
      </c>
      <c r="I255" s="77"/>
      <c r="J255" s="79">
        <v>84</v>
      </c>
      <c r="K255" s="80" t="s">
        <v>25</v>
      </c>
      <c r="L255" s="81">
        <v>1060.32</v>
      </c>
      <c r="M255" s="82">
        <v>25</v>
      </c>
    </row>
    <row r="256" spans="1:13">
      <c r="A256" s="73" t="s">
        <v>295</v>
      </c>
      <c r="B256" s="21" t="s">
        <v>156</v>
      </c>
      <c r="C256" s="74" t="s">
        <v>16</v>
      </c>
      <c r="D256" s="75"/>
      <c r="E256" s="76">
        <v>10</v>
      </c>
      <c r="F256" s="77">
        <v>30</v>
      </c>
      <c r="G256" s="78">
        <v>0.82</v>
      </c>
      <c r="H256" s="77">
        <v>3000</v>
      </c>
      <c r="I256" s="77"/>
      <c r="J256" s="79">
        <v>198</v>
      </c>
      <c r="K256" s="80" t="s">
        <v>25</v>
      </c>
      <c r="L256" s="81">
        <v>388.68</v>
      </c>
      <c r="M256" s="82">
        <v>15</v>
      </c>
    </row>
    <row r="257" spans="1:13">
      <c r="A257" s="93" t="s">
        <v>295</v>
      </c>
      <c r="B257" s="21" t="s">
        <v>156</v>
      </c>
      <c r="C257" s="95" t="s">
        <v>30</v>
      </c>
      <c r="D257" s="75" t="s">
        <v>33</v>
      </c>
      <c r="E257" s="76">
        <v>10</v>
      </c>
      <c r="F257" s="77">
        <v>30</v>
      </c>
      <c r="G257" s="78">
        <v>0.82</v>
      </c>
      <c r="H257" s="77">
        <v>3000</v>
      </c>
      <c r="I257" s="77" t="s">
        <v>276</v>
      </c>
      <c r="J257" s="79">
        <v>186</v>
      </c>
      <c r="K257" s="80" t="s">
        <v>25</v>
      </c>
      <c r="L257" s="81">
        <v>388.68</v>
      </c>
      <c r="M257" s="82">
        <v>15</v>
      </c>
    </row>
    <row r="258" spans="1:13">
      <c r="A258" s="73" t="s">
        <v>295</v>
      </c>
      <c r="B258" s="21" t="s">
        <v>156</v>
      </c>
      <c r="C258" s="74" t="s">
        <v>30</v>
      </c>
      <c r="D258" s="154"/>
      <c r="E258" s="76">
        <v>10</v>
      </c>
      <c r="F258" s="77">
        <v>40</v>
      </c>
      <c r="G258" s="78">
        <v>1.0840000000000001</v>
      </c>
      <c r="H258" s="77">
        <v>3000</v>
      </c>
      <c r="I258" s="77" t="s">
        <v>168</v>
      </c>
      <c r="J258" s="79">
        <v>27</v>
      </c>
      <c r="K258" s="80" t="s">
        <v>25</v>
      </c>
      <c r="L258" s="81">
        <v>513.84</v>
      </c>
      <c r="M258" s="82">
        <v>18</v>
      </c>
    </row>
    <row r="259" spans="1:13">
      <c r="A259" s="73" t="s">
        <v>295</v>
      </c>
      <c r="B259" s="21" t="s">
        <v>156</v>
      </c>
      <c r="C259" s="74" t="s">
        <v>30</v>
      </c>
      <c r="D259" s="75"/>
      <c r="E259" s="76">
        <v>10</v>
      </c>
      <c r="F259" s="77">
        <v>50</v>
      </c>
      <c r="G259" s="78">
        <v>1.37</v>
      </c>
      <c r="H259" s="77">
        <v>3000</v>
      </c>
      <c r="I259" s="77"/>
      <c r="J259" s="79">
        <v>207</v>
      </c>
      <c r="K259" s="80" t="s">
        <v>25</v>
      </c>
      <c r="L259" s="81">
        <v>649.38</v>
      </c>
      <c r="M259" s="82">
        <v>20</v>
      </c>
    </row>
    <row r="260" spans="1:13">
      <c r="A260" s="73" t="s">
        <v>295</v>
      </c>
      <c r="B260" s="21" t="s">
        <v>156</v>
      </c>
      <c r="C260" s="95" t="s">
        <v>30</v>
      </c>
      <c r="D260" s="75"/>
      <c r="E260" s="76">
        <v>10</v>
      </c>
      <c r="F260" s="77">
        <v>100</v>
      </c>
      <c r="G260" s="78">
        <v>2.74</v>
      </c>
      <c r="H260" s="77">
        <v>3000</v>
      </c>
      <c r="I260" s="77"/>
      <c r="J260" s="79">
        <v>45</v>
      </c>
      <c r="K260" s="80" t="s">
        <v>25</v>
      </c>
      <c r="L260" s="81">
        <v>1298.76</v>
      </c>
      <c r="M260" s="82">
        <v>25</v>
      </c>
    </row>
    <row r="261" spans="1:13">
      <c r="A261" s="93" t="s">
        <v>295</v>
      </c>
      <c r="B261" s="21" t="s">
        <v>156</v>
      </c>
      <c r="C261" s="74" t="s">
        <v>30</v>
      </c>
      <c r="D261" s="75"/>
      <c r="E261" s="76">
        <v>10</v>
      </c>
      <c r="F261" s="77">
        <v>120</v>
      </c>
      <c r="G261" s="78">
        <v>3.2519999999999998</v>
      </c>
      <c r="H261" s="77">
        <v>3000</v>
      </c>
      <c r="I261" s="77" t="s">
        <v>425</v>
      </c>
      <c r="J261" s="79">
        <v>24</v>
      </c>
      <c r="K261" s="80" t="s">
        <v>25</v>
      </c>
      <c r="L261" s="81">
        <v>1541.46</v>
      </c>
      <c r="M261" s="82">
        <v>30</v>
      </c>
    </row>
  </sheetData>
  <autoFilter ref="A1:M1"/>
  <phoneticPr fontId="3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M38"/>
  <sheetViews>
    <sheetView workbookViewId="0">
      <pane ySplit="1" topLeftCell="A2" activePane="bottomLeft" state="frozen"/>
      <selection pane="bottomLeft"/>
    </sheetView>
  </sheetViews>
  <sheetFormatPr defaultRowHeight="14.4"/>
  <cols>
    <col min="1" max="1" width="9.33203125" customWidth="1"/>
    <col min="2" max="2" width="9.88671875" bestFit="1" customWidth="1"/>
    <col min="3" max="3" width="15.6640625" customWidth="1"/>
    <col min="4" max="4" width="5.44140625" customWidth="1"/>
    <col min="5" max="5" width="9.6640625" customWidth="1"/>
    <col min="6" max="6" width="8.6640625" customWidth="1"/>
    <col min="7" max="7" width="5.6640625" customWidth="1"/>
    <col min="8" max="8" width="7.6640625" bestFit="1" customWidth="1"/>
    <col min="9" max="9" width="46.6640625" customWidth="1"/>
    <col min="10" max="10" width="8.33203125" bestFit="1" customWidth="1"/>
    <col min="11" max="11" width="3.6640625" bestFit="1" customWidth="1"/>
    <col min="12" max="12" width="9.5546875" bestFit="1" customWidth="1"/>
    <col min="13" max="13" width="6" bestFit="1" customWidth="1"/>
  </cols>
  <sheetData>
    <row r="1" spans="1:13" ht="37.950000000000003" customHeight="1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272</v>
      </c>
      <c r="H1" s="2" t="s">
        <v>6</v>
      </c>
      <c r="I1" s="2" t="s">
        <v>7</v>
      </c>
      <c r="J1" s="4" t="s">
        <v>8</v>
      </c>
      <c r="K1" s="4" t="s">
        <v>9</v>
      </c>
      <c r="L1" s="5" t="s">
        <v>10</v>
      </c>
      <c r="M1" s="6" t="s">
        <v>11</v>
      </c>
    </row>
    <row r="2" spans="1:13">
      <c r="A2" s="11" t="s">
        <v>171</v>
      </c>
      <c r="B2" s="15" t="s">
        <v>172</v>
      </c>
      <c r="C2" s="29" t="s">
        <v>173</v>
      </c>
      <c r="D2" s="156"/>
      <c r="E2" s="69">
        <v>110</v>
      </c>
      <c r="F2" s="13">
        <v>74</v>
      </c>
      <c r="G2" s="157"/>
      <c r="H2" s="13">
        <v>300</v>
      </c>
      <c r="I2" s="13"/>
      <c r="J2" s="27">
        <v>3.34</v>
      </c>
      <c r="K2" s="14" t="s">
        <v>18</v>
      </c>
      <c r="L2" s="28">
        <v>11900.9</v>
      </c>
      <c r="M2" s="82"/>
    </row>
    <row r="3" spans="1:13">
      <c r="A3" s="22" t="s">
        <v>171</v>
      </c>
      <c r="B3" s="158" t="s">
        <v>172</v>
      </c>
      <c r="C3" s="159" t="s">
        <v>174</v>
      </c>
      <c r="D3" s="160"/>
      <c r="E3" s="161">
        <v>60</v>
      </c>
      <c r="F3" s="77">
        <v>36</v>
      </c>
      <c r="G3" s="78">
        <v>6.6</v>
      </c>
      <c r="H3" s="77">
        <v>400</v>
      </c>
      <c r="I3" s="77" t="s">
        <v>404</v>
      </c>
      <c r="J3" s="79">
        <v>2.5</v>
      </c>
      <c r="K3" s="80" t="s">
        <v>18</v>
      </c>
      <c r="L3" s="81">
        <v>8316</v>
      </c>
      <c r="M3" s="82"/>
    </row>
    <row r="4" spans="1:13">
      <c r="A4" s="22" t="s">
        <v>171</v>
      </c>
      <c r="B4" s="158" t="s">
        <v>172</v>
      </c>
      <c r="C4" s="159" t="s">
        <v>174</v>
      </c>
      <c r="D4" s="160"/>
      <c r="E4" s="161">
        <v>70</v>
      </c>
      <c r="F4" s="77">
        <v>40</v>
      </c>
      <c r="G4" s="78">
        <v>9.6</v>
      </c>
      <c r="H4" s="77">
        <v>400</v>
      </c>
      <c r="I4" s="77"/>
      <c r="J4" s="79">
        <v>2</v>
      </c>
      <c r="K4" s="80" t="s">
        <v>18</v>
      </c>
      <c r="L4" s="81">
        <v>12096</v>
      </c>
      <c r="M4" s="82"/>
    </row>
    <row r="5" spans="1:13">
      <c r="A5" s="22" t="s">
        <v>171</v>
      </c>
      <c r="B5" s="158" t="s">
        <v>172</v>
      </c>
      <c r="C5" s="159" t="s">
        <v>174</v>
      </c>
      <c r="D5" s="160"/>
      <c r="E5" s="161">
        <v>80</v>
      </c>
      <c r="F5" s="77">
        <v>60</v>
      </c>
      <c r="G5" s="91"/>
      <c r="H5" s="77"/>
      <c r="I5" s="77"/>
      <c r="J5" s="79">
        <v>23</v>
      </c>
      <c r="K5" s="80" t="s">
        <v>13</v>
      </c>
      <c r="L5" s="81">
        <v>1260</v>
      </c>
      <c r="M5" s="82"/>
    </row>
    <row r="6" spans="1:13">
      <c r="A6" s="22" t="s">
        <v>171</v>
      </c>
      <c r="B6" s="158" t="s">
        <v>172</v>
      </c>
      <c r="C6" s="159" t="s">
        <v>174</v>
      </c>
      <c r="D6" s="160"/>
      <c r="E6" s="161">
        <v>110</v>
      </c>
      <c r="F6" s="77">
        <v>70</v>
      </c>
      <c r="G6" s="78">
        <v>20.8</v>
      </c>
      <c r="H6" s="77">
        <v>400</v>
      </c>
      <c r="I6" s="77"/>
      <c r="J6" s="79">
        <v>1</v>
      </c>
      <c r="K6" s="80" t="s">
        <v>18</v>
      </c>
      <c r="L6" s="81">
        <v>26208</v>
      </c>
      <c r="M6" s="82"/>
    </row>
    <row r="7" spans="1:13">
      <c r="A7" s="22" t="s">
        <v>171</v>
      </c>
      <c r="B7" s="158" t="s">
        <v>172</v>
      </c>
      <c r="C7" s="159" t="s">
        <v>174</v>
      </c>
      <c r="D7" s="160"/>
      <c r="E7" s="161">
        <v>130</v>
      </c>
      <c r="F7" s="77">
        <v>100</v>
      </c>
      <c r="G7" s="78">
        <v>20.399999999999999</v>
      </c>
      <c r="H7" s="77">
        <v>400</v>
      </c>
      <c r="I7" s="77"/>
      <c r="J7" s="79">
        <v>1</v>
      </c>
      <c r="K7" s="80" t="s">
        <v>18</v>
      </c>
      <c r="L7" s="81">
        <v>25704</v>
      </c>
      <c r="M7" s="82"/>
    </row>
    <row r="8" spans="1:13">
      <c r="A8" s="167" t="s">
        <v>171</v>
      </c>
      <c r="B8" s="168" t="s">
        <v>172</v>
      </c>
      <c r="C8" s="169" t="s">
        <v>174</v>
      </c>
      <c r="D8" s="170"/>
      <c r="E8" s="171">
        <v>180</v>
      </c>
      <c r="F8" s="94">
        <v>120</v>
      </c>
      <c r="G8" s="172"/>
      <c r="H8" s="94">
        <v>400</v>
      </c>
      <c r="I8" s="94"/>
      <c r="J8" s="173">
        <v>53.4</v>
      </c>
      <c r="K8" s="174" t="s">
        <v>13</v>
      </c>
      <c r="L8" s="81">
        <v>1260</v>
      </c>
      <c r="M8" s="82"/>
    </row>
    <row r="9" spans="1:13">
      <c r="A9" s="167" t="s">
        <v>171</v>
      </c>
      <c r="B9" s="168" t="s">
        <v>172</v>
      </c>
      <c r="C9" s="169" t="s">
        <v>174</v>
      </c>
      <c r="D9" s="170"/>
      <c r="E9" s="171">
        <v>180</v>
      </c>
      <c r="F9" s="94">
        <v>120</v>
      </c>
      <c r="G9" s="172"/>
      <c r="H9" s="94">
        <v>325</v>
      </c>
      <c r="I9" s="94"/>
      <c r="J9" s="173">
        <v>41.6</v>
      </c>
      <c r="K9" s="174" t="s">
        <v>13</v>
      </c>
      <c r="L9" s="81">
        <v>1260</v>
      </c>
      <c r="M9" s="82"/>
    </row>
    <row r="10" spans="1:13">
      <c r="A10" s="167" t="s">
        <v>171</v>
      </c>
      <c r="B10" s="21" t="s">
        <v>291</v>
      </c>
      <c r="C10" s="169" t="s">
        <v>175</v>
      </c>
      <c r="D10" s="170"/>
      <c r="E10" s="129">
        <v>0.6</v>
      </c>
      <c r="F10" s="94">
        <v>300</v>
      </c>
      <c r="G10" s="172"/>
      <c r="H10" s="175"/>
      <c r="I10" s="94" t="s">
        <v>21</v>
      </c>
      <c r="J10" s="176">
        <v>90.9</v>
      </c>
      <c r="K10" s="174" t="s">
        <v>13</v>
      </c>
      <c r="L10" s="28">
        <v>1500</v>
      </c>
      <c r="M10" s="82"/>
    </row>
    <row r="11" spans="1:13">
      <c r="A11" s="22" t="s">
        <v>171</v>
      </c>
      <c r="B11" s="21" t="s">
        <v>76</v>
      </c>
      <c r="C11" s="159" t="s">
        <v>173</v>
      </c>
      <c r="D11" s="160"/>
      <c r="E11" s="161">
        <v>30</v>
      </c>
      <c r="F11" s="77"/>
      <c r="G11" s="91"/>
      <c r="H11" s="77"/>
      <c r="I11" s="77"/>
      <c r="J11" s="79">
        <v>28.200000000000003</v>
      </c>
      <c r="K11" s="80" t="s">
        <v>13</v>
      </c>
      <c r="L11" s="28">
        <v>966</v>
      </c>
      <c r="M11" s="82">
        <v>30</v>
      </c>
    </row>
    <row r="12" spans="1:13">
      <c r="A12" s="22" t="s">
        <v>171</v>
      </c>
      <c r="B12" s="21" t="s">
        <v>76</v>
      </c>
      <c r="C12" s="159" t="s">
        <v>173</v>
      </c>
      <c r="D12" s="160"/>
      <c r="E12" s="161">
        <v>32</v>
      </c>
      <c r="F12" s="77"/>
      <c r="G12" s="91"/>
      <c r="H12" s="77"/>
      <c r="I12" s="77"/>
      <c r="J12" s="105">
        <v>40</v>
      </c>
      <c r="K12" s="80" t="s">
        <v>13</v>
      </c>
      <c r="L12" s="28">
        <v>966</v>
      </c>
      <c r="M12" s="82">
        <v>30</v>
      </c>
    </row>
    <row r="13" spans="1:13">
      <c r="A13" s="22" t="s">
        <v>171</v>
      </c>
      <c r="B13" s="21" t="s">
        <v>76</v>
      </c>
      <c r="C13" s="159" t="s">
        <v>173</v>
      </c>
      <c r="D13" s="160"/>
      <c r="E13" s="161">
        <v>35</v>
      </c>
      <c r="F13" s="77"/>
      <c r="G13" s="91"/>
      <c r="H13" s="77"/>
      <c r="I13" s="178" t="s">
        <v>176</v>
      </c>
      <c r="J13" s="79">
        <v>14</v>
      </c>
      <c r="K13" s="80" t="s">
        <v>13</v>
      </c>
      <c r="L13" s="28">
        <v>966</v>
      </c>
      <c r="M13" s="82">
        <v>35</v>
      </c>
    </row>
    <row r="14" spans="1:13">
      <c r="A14" s="22" t="s">
        <v>171</v>
      </c>
      <c r="B14" s="21" t="s">
        <v>76</v>
      </c>
      <c r="C14" s="159" t="s">
        <v>173</v>
      </c>
      <c r="D14" s="160"/>
      <c r="E14" s="161">
        <v>40</v>
      </c>
      <c r="F14" s="77"/>
      <c r="G14" s="91"/>
      <c r="H14" s="77"/>
      <c r="I14" s="77" t="s">
        <v>292</v>
      </c>
      <c r="J14" s="79">
        <v>13</v>
      </c>
      <c r="K14" s="80" t="s">
        <v>13</v>
      </c>
      <c r="L14" s="28">
        <v>930</v>
      </c>
      <c r="M14" s="82">
        <v>40</v>
      </c>
    </row>
    <row r="15" spans="1:13">
      <c r="A15" s="22" t="s">
        <v>171</v>
      </c>
      <c r="B15" s="21" t="s">
        <v>76</v>
      </c>
      <c r="C15" s="159" t="s">
        <v>173</v>
      </c>
      <c r="D15" s="160"/>
      <c r="E15" s="161">
        <v>40</v>
      </c>
      <c r="F15" s="77"/>
      <c r="G15" s="91"/>
      <c r="H15" s="77"/>
      <c r="I15" s="77" t="s">
        <v>292</v>
      </c>
      <c r="J15" s="79">
        <v>33.4</v>
      </c>
      <c r="K15" s="80" t="s">
        <v>13</v>
      </c>
      <c r="L15" s="28">
        <v>930</v>
      </c>
      <c r="M15" s="82">
        <v>40</v>
      </c>
    </row>
    <row r="16" spans="1:13">
      <c r="A16" s="22" t="s">
        <v>171</v>
      </c>
      <c r="B16" s="21" t="s">
        <v>76</v>
      </c>
      <c r="C16" s="159" t="s">
        <v>173</v>
      </c>
      <c r="D16" s="160"/>
      <c r="E16" s="161">
        <v>45</v>
      </c>
      <c r="F16" s="77"/>
      <c r="G16" s="91"/>
      <c r="H16" s="77"/>
      <c r="I16" s="178" t="s">
        <v>179</v>
      </c>
      <c r="J16" s="79">
        <v>39.6</v>
      </c>
      <c r="K16" s="80" t="s">
        <v>13</v>
      </c>
      <c r="L16" s="28">
        <v>930</v>
      </c>
      <c r="M16" s="82">
        <v>45</v>
      </c>
    </row>
    <row r="17" spans="1:13">
      <c r="A17" s="22" t="s">
        <v>171</v>
      </c>
      <c r="B17" s="21" t="s">
        <v>76</v>
      </c>
      <c r="C17" s="159" t="s">
        <v>173</v>
      </c>
      <c r="D17" s="160"/>
      <c r="E17" s="161">
        <v>50</v>
      </c>
      <c r="F17" s="77"/>
      <c r="G17" s="91"/>
      <c r="H17" s="77"/>
      <c r="I17" s="77" t="s">
        <v>461</v>
      </c>
      <c r="J17" s="79">
        <v>48.7</v>
      </c>
      <c r="K17" s="80" t="s">
        <v>13</v>
      </c>
      <c r="L17" s="28">
        <v>930</v>
      </c>
      <c r="M17" s="82">
        <v>50</v>
      </c>
    </row>
    <row r="18" spans="1:13">
      <c r="A18" s="22" t="s">
        <v>171</v>
      </c>
      <c r="B18" s="21" t="s">
        <v>76</v>
      </c>
      <c r="C18" s="159" t="s">
        <v>173</v>
      </c>
      <c r="D18" s="160"/>
      <c r="E18" s="161">
        <v>65</v>
      </c>
      <c r="F18" s="77"/>
      <c r="G18" s="91"/>
      <c r="H18" s="77"/>
      <c r="I18" s="77" t="s">
        <v>94</v>
      </c>
      <c r="J18" s="79">
        <v>28.5</v>
      </c>
      <c r="K18" s="80" t="s">
        <v>13</v>
      </c>
      <c r="L18" s="28">
        <v>885</v>
      </c>
      <c r="M18" s="82">
        <v>65</v>
      </c>
    </row>
    <row r="19" spans="1:13">
      <c r="A19" s="22" t="s">
        <v>171</v>
      </c>
      <c r="B19" s="21" t="s">
        <v>76</v>
      </c>
      <c r="C19" s="179" t="s">
        <v>177</v>
      </c>
      <c r="D19" s="160"/>
      <c r="E19" s="161">
        <v>70</v>
      </c>
      <c r="F19" s="77"/>
      <c r="G19" s="91"/>
      <c r="H19" s="77">
        <v>400</v>
      </c>
      <c r="I19" s="77" t="s">
        <v>462</v>
      </c>
      <c r="J19" s="79">
        <v>11.4</v>
      </c>
      <c r="K19" s="80" t="s">
        <v>13</v>
      </c>
      <c r="L19" s="28">
        <v>885</v>
      </c>
      <c r="M19" s="82">
        <v>70</v>
      </c>
    </row>
    <row r="20" spans="1:13">
      <c r="A20" s="22" t="s">
        <v>171</v>
      </c>
      <c r="B20" s="21" t="s">
        <v>76</v>
      </c>
      <c r="C20" s="159" t="s">
        <v>173</v>
      </c>
      <c r="D20" s="160"/>
      <c r="E20" s="161">
        <v>75</v>
      </c>
      <c r="F20" s="77"/>
      <c r="G20" s="91"/>
      <c r="H20" s="77">
        <v>800</v>
      </c>
      <c r="I20" s="77" t="s">
        <v>94</v>
      </c>
      <c r="J20" s="79">
        <v>48.2</v>
      </c>
      <c r="K20" s="80" t="s">
        <v>13</v>
      </c>
      <c r="L20" s="28">
        <v>885</v>
      </c>
      <c r="M20" s="82">
        <v>75</v>
      </c>
    </row>
    <row r="21" spans="1:13">
      <c r="A21" s="22" t="s">
        <v>171</v>
      </c>
      <c r="B21" s="21" t="s">
        <v>76</v>
      </c>
      <c r="C21" s="159" t="s">
        <v>173</v>
      </c>
      <c r="D21" s="160"/>
      <c r="E21" s="161">
        <v>80</v>
      </c>
      <c r="F21" s="77"/>
      <c r="G21" s="91"/>
      <c r="H21" s="77"/>
      <c r="I21" s="77" t="s">
        <v>94</v>
      </c>
      <c r="J21" s="79">
        <v>20.5</v>
      </c>
      <c r="K21" s="80" t="s">
        <v>13</v>
      </c>
      <c r="L21" s="28">
        <v>885</v>
      </c>
      <c r="M21" s="82">
        <v>80</v>
      </c>
    </row>
    <row r="22" spans="1:13">
      <c r="A22" s="22" t="s">
        <v>171</v>
      </c>
      <c r="B22" s="21" t="s">
        <v>76</v>
      </c>
      <c r="C22" s="159" t="s">
        <v>173</v>
      </c>
      <c r="D22" s="160"/>
      <c r="E22" s="161">
        <v>90</v>
      </c>
      <c r="F22" s="77"/>
      <c r="G22" s="91"/>
      <c r="H22" s="77"/>
      <c r="I22" s="77" t="s">
        <v>94</v>
      </c>
      <c r="J22" s="79">
        <v>34.700000000000003</v>
      </c>
      <c r="K22" s="80" t="s">
        <v>13</v>
      </c>
      <c r="L22" s="28">
        <v>885</v>
      </c>
      <c r="M22" s="82">
        <v>90</v>
      </c>
    </row>
    <row r="23" spans="1:13">
      <c r="A23" s="22" t="s">
        <v>171</v>
      </c>
      <c r="B23" s="21" t="s">
        <v>76</v>
      </c>
      <c r="C23" s="159" t="s">
        <v>173</v>
      </c>
      <c r="D23" s="160"/>
      <c r="E23" s="161">
        <v>100</v>
      </c>
      <c r="F23" s="77"/>
      <c r="G23" s="91"/>
      <c r="H23" s="77"/>
      <c r="I23" s="77"/>
      <c r="J23" s="79">
        <v>31.599999999999998</v>
      </c>
      <c r="K23" s="80" t="s">
        <v>13</v>
      </c>
      <c r="L23" s="28">
        <v>885</v>
      </c>
      <c r="M23" s="82">
        <v>110</v>
      </c>
    </row>
    <row r="24" spans="1:13">
      <c r="A24" s="22" t="s">
        <v>171</v>
      </c>
      <c r="B24" s="21" t="s">
        <v>76</v>
      </c>
      <c r="C24" s="159" t="s">
        <v>173</v>
      </c>
      <c r="D24" s="160"/>
      <c r="E24" s="161">
        <v>110</v>
      </c>
      <c r="F24" s="77"/>
      <c r="G24" s="91"/>
      <c r="H24" s="77"/>
      <c r="I24" s="77" t="s">
        <v>94</v>
      </c>
      <c r="J24" s="79">
        <v>21.200000000000003</v>
      </c>
      <c r="K24" s="80" t="s">
        <v>13</v>
      </c>
      <c r="L24" s="28">
        <v>885</v>
      </c>
      <c r="M24" s="82">
        <v>120</v>
      </c>
    </row>
    <row r="25" spans="1:13">
      <c r="A25" s="22" t="s">
        <v>171</v>
      </c>
      <c r="B25" s="21" t="s">
        <v>76</v>
      </c>
      <c r="C25" s="159" t="s">
        <v>173</v>
      </c>
      <c r="D25" s="160"/>
      <c r="E25" s="161">
        <v>120</v>
      </c>
      <c r="F25" s="77"/>
      <c r="G25" s="91"/>
      <c r="H25" s="77"/>
      <c r="I25" s="77" t="s">
        <v>94</v>
      </c>
      <c r="J25" s="79">
        <v>31.1</v>
      </c>
      <c r="K25" s="80" t="s">
        <v>13</v>
      </c>
      <c r="L25" s="28">
        <v>885</v>
      </c>
      <c r="M25" s="82">
        <v>130</v>
      </c>
    </row>
    <row r="26" spans="1:13">
      <c r="A26" s="22" t="s">
        <v>171</v>
      </c>
      <c r="B26" s="21" t="s">
        <v>76</v>
      </c>
      <c r="C26" s="159" t="s">
        <v>173</v>
      </c>
      <c r="D26" s="160"/>
      <c r="E26" s="161">
        <v>130</v>
      </c>
      <c r="F26" s="77"/>
      <c r="G26" s="91"/>
      <c r="H26" s="77"/>
      <c r="I26" s="77" t="s">
        <v>94</v>
      </c>
      <c r="J26" s="79">
        <v>49.599999999999994</v>
      </c>
      <c r="K26" s="80" t="s">
        <v>13</v>
      </c>
      <c r="L26" s="28">
        <v>885</v>
      </c>
      <c r="M26" s="82">
        <v>140</v>
      </c>
    </row>
    <row r="27" spans="1:13">
      <c r="A27" s="22" t="s">
        <v>171</v>
      </c>
      <c r="B27" s="21" t="s">
        <v>76</v>
      </c>
      <c r="C27" s="159" t="s">
        <v>174</v>
      </c>
      <c r="D27" s="160"/>
      <c r="E27" s="76">
        <v>30</v>
      </c>
      <c r="F27" s="77"/>
      <c r="G27" s="91"/>
      <c r="H27" s="112">
        <v>3000</v>
      </c>
      <c r="I27" s="102" t="s">
        <v>463</v>
      </c>
      <c r="J27" s="79">
        <v>39.5</v>
      </c>
      <c r="K27" s="80" t="s">
        <v>13</v>
      </c>
      <c r="L27" s="28">
        <v>867</v>
      </c>
      <c r="M27" s="82">
        <v>30</v>
      </c>
    </row>
    <row r="28" spans="1:13">
      <c r="A28" s="22" t="s">
        <v>171</v>
      </c>
      <c r="B28" s="21" t="s">
        <v>76</v>
      </c>
      <c r="C28" s="159" t="s">
        <v>174</v>
      </c>
      <c r="D28" s="160"/>
      <c r="E28" s="76">
        <v>35</v>
      </c>
      <c r="F28" s="77"/>
      <c r="G28" s="91"/>
      <c r="H28" s="112"/>
      <c r="I28" s="178" t="s">
        <v>176</v>
      </c>
      <c r="J28" s="79">
        <v>12.5</v>
      </c>
      <c r="K28" s="80" t="s">
        <v>13</v>
      </c>
      <c r="L28" s="28">
        <v>867</v>
      </c>
      <c r="M28" s="82">
        <v>35</v>
      </c>
    </row>
    <row r="29" spans="1:13">
      <c r="A29" s="22" t="s">
        <v>171</v>
      </c>
      <c r="B29" s="21" t="s">
        <v>76</v>
      </c>
      <c r="C29" s="159" t="s">
        <v>174</v>
      </c>
      <c r="D29" s="160"/>
      <c r="E29" s="76">
        <v>35</v>
      </c>
      <c r="F29" s="77"/>
      <c r="G29" s="91"/>
      <c r="H29" s="112">
        <v>3000</v>
      </c>
      <c r="I29" s="178" t="s">
        <v>176</v>
      </c>
      <c r="J29" s="79">
        <v>12.000000000000002</v>
      </c>
      <c r="K29" s="80" t="s">
        <v>13</v>
      </c>
      <c r="L29" s="28">
        <v>867</v>
      </c>
      <c r="M29" s="82">
        <v>35</v>
      </c>
    </row>
    <row r="30" spans="1:13">
      <c r="A30" s="22" t="s">
        <v>171</v>
      </c>
      <c r="B30" s="21" t="s">
        <v>76</v>
      </c>
      <c r="C30" s="159" t="s">
        <v>174</v>
      </c>
      <c r="D30" s="160"/>
      <c r="E30" s="76">
        <v>40</v>
      </c>
      <c r="F30" s="77"/>
      <c r="G30" s="91"/>
      <c r="H30" s="112"/>
      <c r="I30" s="178" t="s">
        <v>448</v>
      </c>
      <c r="J30" s="79">
        <v>34.200000000000003</v>
      </c>
      <c r="K30" s="80" t="s">
        <v>13</v>
      </c>
      <c r="L30" s="28">
        <v>867</v>
      </c>
      <c r="M30" s="82">
        <v>40</v>
      </c>
    </row>
    <row r="31" spans="1:13">
      <c r="A31" s="22" t="s">
        <v>171</v>
      </c>
      <c r="B31" s="21" t="s">
        <v>76</v>
      </c>
      <c r="C31" s="159" t="s">
        <v>174</v>
      </c>
      <c r="D31" s="160"/>
      <c r="E31" s="76">
        <v>45</v>
      </c>
      <c r="F31" s="77"/>
      <c r="G31" s="91"/>
      <c r="H31" s="112">
        <v>800</v>
      </c>
      <c r="I31" s="181" t="s">
        <v>179</v>
      </c>
      <c r="J31" s="79">
        <v>23.9</v>
      </c>
      <c r="K31" s="80" t="s">
        <v>13</v>
      </c>
      <c r="L31" s="28">
        <v>867</v>
      </c>
      <c r="M31" s="82">
        <v>45</v>
      </c>
    </row>
    <row r="32" spans="1:13">
      <c r="A32" s="22" t="s">
        <v>171</v>
      </c>
      <c r="B32" s="21" t="s">
        <v>76</v>
      </c>
      <c r="C32" s="159" t="s">
        <v>174</v>
      </c>
      <c r="D32" s="160"/>
      <c r="E32" s="76">
        <v>60</v>
      </c>
      <c r="F32" s="77"/>
      <c r="G32" s="77"/>
      <c r="H32" s="112"/>
      <c r="I32" s="178" t="s">
        <v>449</v>
      </c>
      <c r="J32" s="79">
        <v>25.6</v>
      </c>
      <c r="K32" s="80" t="s">
        <v>13</v>
      </c>
      <c r="L32" s="28">
        <v>867</v>
      </c>
      <c r="M32" s="82">
        <v>60</v>
      </c>
    </row>
    <row r="33" spans="1:13">
      <c r="A33" s="22" t="s">
        <v>171</v>
      </c>
      <c r="B33" s="21" t="s">
        <v>76</v>
      </c>
      <c r="C33" s="159" t="s">
        <v>174</v>
      </c>
      <c r="D33" s="160"/>
      <c r="E33" s="76">
        <v>65</v>
      </c>
      <c r="F33" s="77"/>
      <c r="G33" s="91"/>
      <c r="H33" s="77"/>
      <c r="I33" s="77"/>
      <c r="J33" s="79">
        <v>19.100000000000001</v>
      </c>
      <c r="K33" s="80" t="s">
        <v>13</v>
      </c>
      <c r="L33" s="28">
        <v>867</v>
      </c>
      <c r="M33" s="82">
        <v>65</v>
      </c>
    </row>
    <row r="34" spans="1:13">
      <c r="A34" s="22" t="s">
        <v>171</v>
      </c>
      <c r="B34" s="21" t="s">
        <v>76</v>
      </c>
      <c r="C34" s="159" t="s">
        <v>174</v>
      </c>
      <c r="D34" s="160"/>
      <c r="E34" s="76">
        <v>70</v>
      </c>
      <c r="F34" s="77"/>
      <c r="G34" s="91"/>
      <c r="H34" s="77"/>
      <c r="I34" s="77"/>
      <c r="J34" s="79">
        <v>15.2</v>
      </c>
      <c r="K34" s="80" t="s">
        <v>13</v>
      </c>
      <c r="L34" s="28">
        <v>867</v>
      </c>
      <c r="M34" s="82">
        <v>70</v>
      </c>
    </row>
    <row r="35" spans="1:13">
      <c r="A35" s="22" t="s">
        <v>171</v>
      </c>
      <c r="B35" s="21" t="s">
        <v>76</v>
      </c>
      <c r="C35" s="159" t="s">
        <v>174</v>
      </c>
      <c r="D35" s="160"/>
      <c r="E35" s="76">
        <v>80</v>
      </c>
      <c r="F35" s="77"/>
      <c r="G35" s="91"/>
      <c r="H35" s="77">
        <v>1000</v>
      </c>
      <c r="I35" s="77"/>
      <c r="J35" s="79">
        <v>36.799999999999997</v>
      </c>
      <c r="K35" s="80" t="s">
        <v>13</v>
      </c>
      <c r="L35" s="28">
        <v>867</v>
      </c>
      <c r="M35" s="82">
        <v>80</v>
      </c>
    </row>
    <row r="36" spans="1:13">
      <c r="A36" s="22" t="s">
        <v>171</v>
      </c>
      <c r="B36" s="21" t="s">
        <v>76</v>
      </c>
      <c r="C36" s="159" t="s">
        <v>174</v>
      </c>
      <c r="D36" s="160"/>
      <c r="E36" s="76">
        <v>90</v>
      </c>
      <c r="F36" s="77"/>
      <c r="G36" s="91"/>
      <c r="H36" s="77">
        <v>1000</v>
      </c>
      <c r="I36" s="77"/>
      <c r="J36" s="79">
        <v>23.000000000000004</v>
      </c>
      <c r="K36" s="80" t="s">
        <v>13</v>
      </c>
      <c r="L36" s="28">
        <v>867</v>
      </c>
      <c r="M36" s="82">
        <v>90</v>
      </c>
    </row>
    <row r="37" spans="1:13">
      <c r="A37" s="22" t="s">
        <v>171</v>
      </c>
      <c r="B37" s="21" t="s">
        <v>76</v>
      </c>
      <c r="C37" s="159" t="s">
        <v>174</v>
      </c>
      <c r="D37" s="160"/>
      <c r="E37" s="76">
        <v>120</v>
      </c>
      <c r="F37" s="77"/>
      <c r="G37" s="91"/>
      <c r="H37" s="77"/>
      <c r="I37" s="77" t="s">
        <v>354</v>
      </c>
      <c r="J37" s="79">
        <v>14</v>
      </c>
      <c r="K37" s="80" t="s">
        <v>13</v>
      </c>
      <c r="L37" s="28">
        <v>867</v>
      </c>
      <c r="M37" s="82">
        <v>130</v>
      </c>
    </row>
    <row r="38" spans="1:13">
      <c r="A38" s="22" t="s">
        <v>171</v>
      </c>
      <c r="B38" s="21" t="s">
        <v>76</v>
      </c>
      <c r="C38" s="159" t="s">
        <v>174</v>
      </c>
      <c r="D38" s="160"/>
      <c r="E38" s="76">
        <v>130</v>
      </c>
      <c r="F38" s="77"/>
      <c r="G38" s="91"/>
      <c r="H38" s="77"/>
      <c r="I38" s="77"/>
      <c r="J38" s="105">
        <v>14.199999999999996</v>
      </c>
      <c r="K38" s="80" t="s">
        <v>13</v>
      </c>
      <c r="L38" s="28">
        <v>867</v>
      </c>
      <c r="M38" s="82">
        <v>140</v>
      </c>
    </row>
  </sheetData>
  <autoFilter ref="A1:M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L161"/>
  <sheetViews>
    <sheetView workbookViewId="0">
      <pane ySplit="1" topLeftCell="A2" activePane="bottomLeft" state="frozen"/>
      <selection pane="bottomLeft"/>
    </sheetView>
  </sheetViews>
  <sheetFormatPr defaultRowHeight="14.4"/>
  <cols>
    <col min="1" max="1" width="10.88671875" bestFit="1" customWidth="1"/>
    <col min="2" max="2" width="13" customWidth="1"/>
    <col min="3" max="3" width="10.6640625" customWidth="1"/>
    <col min="4" max="4" width="5.33203125" customWidth="1"/>
    <col min="5" max="5" width="9.5546875" customWidth="1"/>
    <col min="6" max="6" width="7.44140625" customWidth="1"/>
    <col min="7" max="7" width="8" customWidth="1"/>
    <col min="8" max="8" width="38.33203125" customWidth="1"/>
    <col min="10" max="10" width="6.33203125" customWidth="1"/>
    <col min="12" max="12" width="5.44140625" customWidth="1"/>
  </cols>
  <sheetData>
    <row r="1" spans="1:12" ht="37.200000000000003" customHeight="1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5" t="s">
        <v>10</v>
      </c>
      <c r="L1" s="6" t="s">
        <v>11</v>
      </c>
    </row>
    <row r="2" spans="1:12">
      <c r="A2" s="11" t="s">
        <v>180</v>
      </c>
      <c r="B2" s="210" t="s">
        <v>464</v>
      </c>
      <c r="C2" s="29" t="s">
        <v>181</v>
      </c>
      <c r="D2" s="156"/>
      <c r="E2" s="26">
        <v>1</v>
      </c>
      <c r="F2" s="13"/>
      <c r="G2" s="67">
        <v>20</v>
      </c>
      <c r="H2" s="13" t="s">
        <v>465</v>
      </c>
      <c r="I2" s="27">
        <v>177</v>
      </c>
      <c r="J2" s="14" t="s">
        <v>13</v>
      </c>
      <c r="K2" s="28">
        <v>600</v>
      </c>
      <c r="L2" s="82"/>
    </row>
    <row r="3" spans="1:12">
      <c r="A3" s="11" t="s">
        <v>180</v>
      </c>
      <c r="B3" s="12" t="s">
        <v>291</v>
      </c>
      <c r="C3" s="182" t="s">
        <v>181</v>
      </c>
      <c r="D3" s="183" t="s">
        <v>36</v>
      </c>
      <c r="E3" s="26">
        <v>0.13</v>
      </c>
      <c r="F3" s="13">
        <v>45</v>
      </c>
      <c r="G3" s="13"/>
      <c r="H3" s="13"/>
      <c r="I3" s="27">
        <v>21.2</v>
      </c>
      <c r="J3" s="14" t="s">
        <v>13</v>
      </c>
      <c r="K3" s="28">
        <v>900</v>
      </c>
      <c r="L3" s="82"/>
    </row>
    <row r="4" spans="1:12">
      <c r="A4" s="11" t="s">
        <v>180</v>
      </c>
      <c r="B4" s="12" t="s">
        <v>291</v>
      </c>
      <c r="C4" s="182" t="s">
        <v>181</v>
      </c>
      <c r="D4" s="183" t="s">
        <v>36</v>
      </c>
      <c r="E4" s="26">
        <v>0.13</v>
      </c>
      <c r="F4" s="13">
        <v>45</v>
      </c>
      <c r="G4" s="13"/>
      <c r="H4" s="13"/>
      <c r="I4" s="27">
        <v>28.2</v>
      </c>
      <c r="J4" s="14" t="s">
        <v>13</v>
      </c>
      <c r="K4" s="28">
        <v>900</v>
      </c>
      <c r="L4" s="82"/>
    </row>
    <row r="5" spans="1:12">
      <c r="A5" s="11" t="s">
        <v>180</v>
      </c>
      <c r="B5" s="12" t="s">
        <v>291</v>
      </c>
      <c r="C5" s="182" t="s">
        <v>181</v>
      </c>
      <c r="D5" s="183" t="s">
        <v>36</v>
      </c>
      <c r="E5" s="26">
        <v>0.15</v>
      </c>
      <c r="F5" s="13">
        <v>95</v>
      </c>
      <c r="G5" s="13"/>
      <c r="H5" s="13"/>
      <c r="I5" s="27">
        <v>17</v>
      </c>
      <c r="J5" s="14" t="s">
        <v>13</v>
      </c>
      <c r="K5" s="28">
        <v>900</v>
      </c>
      <c r="L5" s="82"/>
    </row>
    <row r="6" spans="1:12">
      <c r="A6" s="11" t="s">
        <v>180</v>
      </c>
      <c r="B6" s="12" t="s">
        <v>291</v>
      </c>
      <c r="C6" s="182" t="s">
        <v>181</v>
      </c>
      <c r="D6" s="183" t="s">
        <v>36</v>
      </c>
      <c r="E6" s="26">
        <v>0.15</v>
      </c>
      <c r="F6" s="13">
        <v>95</v>
      </c>
      <c r="G6" s="13"/>
      <c r="H6" s="13"/>
      <c r="I6" s="27">
        <v>82.6</v>
      </c>
      <c r="J6" s="14" t="s">
        <v>13</v>
      </c>
      <c r="K6" s="28">
        <v>900</v>
      </c>
      <c r="L6" s="82"/>
    </row>
    <row r="7" spans="1:12">
      <c r="A7" s="11" t="s">
        <v>180</v>
      </c>
      <c r="B7" s="12" t="s">
        <v>291</v>
      </c>
      <c r="C7" s="182" t="s">
        <v>181</v>
      </c>
      <c r="D7" s="183" t="s">
        <v>36</v>
      </c>
      <c r="E7" s="26">
        <v>0.18</v>
      </c>
      <c r="F7" s="13">
        <v>72</v>
      </c>
      <c r="G7" s="13"/>
      <c r="H7" s="13" t="s">
        <v>41</v>
      </c>
      <c r="I7" s="27">
        <v>40.299999999999997</v>
      </c>
      <c r="J7" s="14" t="s">
        <v>13</v>
      </c>
      <c r="K7" s="28">
        <v>900</v>
      </c>
      <c r="L7" s="82"/>
    </row>
    <row r="8" spans="1:12">
      <c r="A8" s="22" t="s">
        <v>180</v>
      </c>
      <c r="B8" s="21" t="s">
        <v>291</v>
      </c>
      <c r="C8" s="74" t="s">
        <v>181</v>
      </c>
      <c r="D8" s="75" t="s">
        <v>25</v>
      </c>
      <c r="E8" s="76">
        <v>0.3</v>
      </c>
      <c r="F8" s="77">
        <v>35</v>
      </c>
      <c r="G8" s="77"/>
      <c r="H8" s="77" t="s">
        <v>426</v>
      </c>
      <c r="I8" s="79">
        <v>614.29999999999995</v>
      </c>
      <c r="J8" s="80" t="s">
        <v>13</v>
      </c>
      <c r="K8" s="28">
        <v>900</v>
      </c>
      <c r="L8" s="82"/>
    </row>
    <row r="9" spans="1:12">
      <c r="A9" s="11" t="s">
        <v>180</v>
      </c>
      <c r="B9" s="12" t="s">
        <v>291</v>
      </c>
      <c r="C9" s="182" t="s">
        <v>181</v>
      </c>
      <c r="D9" s="183" t="s">
        <v>36</v>
      </c>
      <c r="E9" s="26">
        <v>0.3</v>
      </c>
      <c r="F9" s="13">
        <v>35</v>
      </c>
      <c r="G9" s="13"/>
      <c r="H9" s="13"/>
      <c r="I9" s="27">
        <v>11</v>
      </c>
      <c r="J9" s="14" t="s">
        <v>13</v>
      </c>
      <c r="K9" s="28">
        <v>900</v>
      </c>
      <c r="L9" s="82"/>
    </row>
    <row r="10" spans="1:12">
      <c r="A10" s="11" t="s">
        <v>180</v>
      </c>
      <c r="B10" s="12" t="s">
        <v>291</v>
      </c>
      <c r="C10" s="182" t="s">
        <v>181</v>
      </c>
      <c r="D10" s="183" t="s">
        <v>25</v>
      </c>
      <c r="E10" s="26">
        <v>0.4</v>
      </c>
      <c r="F10" s="13">
        <v>300</v>
      </c>
      <c r="G10" s="13"/>
      <c r="H10" s="13"/>
      <c r="I10" s="27">
        <v>25</v>
      </c>
      <c r="J10" s="14" t="s">
        <v>13</v>
      </c>
      <c r="K10" s="28">
        <v>900</v>
      </c>
      <c r="L10" s="82"/>
    </row>
    <row r="11" spans="1:12">
      <c r="A11" s="11" t="s">
        <v>180</v>
      </c>
      <c r="B11" s="12" t="s">
        <v>291</v>
      </c>
      <c r="C11" s="182" t="s">
        <v>181</v>
      </c>
      <c r="D11" s="183" t="s">
        <v>29</v>
      </c>
      <c r="E11" s="26">
        <v>0.9</v>
      </c>
      <c r="F11" s="13">
        <v>66</v>
      </c>
      <c r="G11" s="13"/>
      <c r="H11" s="13" t="s">
        <v>21</v>
      </c>
      <c r="I11" s="27">
        <v>18.899999999999999</v>
      </c>
      <c r="J11" s="14" t="s">
        <v>13</v>
      </c>
      <c r="K11" s="28">
        <v>900</v>
      </c>
      <c r="L11" s="82"/>
    </row>
    <row r="12" spans="1:12">
      <c r="A12" s="11" t="s">
        <v>180</v>
      </c>
      <c r="B12" s="12" t="s">
        <v>291</v>
      </c>
      <c r="C12" s="182" t="s">
        <v>181</v>
      </c>
      <c r="D12" s="183"/>
      <c r="E12" s="26">
        <v>1</v>
      </c>
      <c r="F12" s="13">
        <v>15</v>
      </c>
      <c r="G12" s="13"/>
      <c r="H12" s="13" t="s">
        <v>21</v>
      </c>
      <c r="I12" s="27">
        <v>275.5</v>
      </c>
      <c r="J12" s="14" t="s">
        <v>13</v>
      </c>
      <c r="K12" s="28">
        <v>900</v>
      </c>
      <c r="L12" s="82"/>
    </row>
    <row r="13" spans="1:12">
      <c r="A13" s="11" t="s">
        <v>180</v>
      </c>
      <c r="B13" s="12" t="s">
        <v>291</v>
      </c>
      <c r="C13" s="182" t="s">
        <v>450</v>
      </c>
      <c r="D13" s="183"/>
      <c r="E13" s="26">
        <v>0.2</v>
      </c>
      <c r="F13" s="13">
        <v>210</v>
      </c>
      <c r="G13" s="13"/>
      <c r="H13" s="13" t="s">
        <v>451</v>
      </c>
      <c r="I13" s="27">
        <v>28.6</v>
      </c>
      <c r="J13" s="14" t="s">
        <v>13</v>
      </c>
      <c r="K13" s="28">
        <v>1140</v>
      </c>
      <c r="L13" s="82"/>
    </row>
    <row r="14" spans="1:12">
      <c r="A14" s="11" t="s">
        <v>180</v>
      </c>
      <c r="B14" s="12" t="s">
        <v>291</v>
      </c>
      <c r="C14" s="182" t="s">
        <v>450</v>
      </c>
      <c r="D14" s="183"/>
      <c r="E14" s="26">
        <v>0.2</v>
      </c>
      <c r="F14" s="13">
        <v>215</v>
      </c>
      <c r="G14" s="13"/>
      <c r="H14" s="13" t="s">
        <v>451</v>
      </c>
      <c r="I14" s="27">
        <v>47.4</v>
      </c>
      <c r="J14" s="14" t="s">
        <v>13</v>
      </c>
      <c r="K14" s="28">
        <v>1140</v>
      </c>
      <c r="L14" s="82"/>
    </row>
    <row r="15" spans="1:12">
      <c r="A15" s="11" t="s">
        <v>180</v>
      </c>
      <c r="B15" s="12" t="s">
        <v>291</v>
      </c>
      <c r="C15" s="182" t="s">
        <v>450</v>
      </c>
      <c r="D15" s="183"/>
      <c r="E15" s="26">
        <v>0.7</v>
      </c>
      <c r="F15" s="13">
        <v>38</v>
      </c>
      <c r="G15" s="67"/>
      <c r="H15" s="13" t="s">
        <v>452</v>
      </c>
      <c r="I15" s="27">
        <v>393.2</v>
      </c>
      <c r="J15" s="14" t="s">
        <v>13</v>
      </c>
      <c r="K15" s="28">
        <v>1140</v>
      </c>
      <c r="L15" s="82"/>
    </row>
    <row r="16" spans="1:12">
      <c r="A16" s="11" t="s">
        <v>180</v>
      </c>
      <c r="B16" s="12" t="s">
        <v>291</v>
      </c>
      <c r="C16" s="182" t="s">
        <v>450</v>
      </c>
      <c r="D16" s="183"/>
      <c r="E16" s="26">
        <v>0.75</v>
      </c>
      <c r="F16" s="13">
        <v>40</v>
      </c>
      <c r="G16" s="67"/>
      <c r="H16" s="13" t="s">
        <v>452</v>
      </c>
      <c r="I16" s="27">
        <v>651.4</v>
      </c>
      <c r="J16" s="14" t="s">
        <v>13</v>
      </c>
      <c r="K16" s="28">
        <v>1140</v>
      </c>
      <c r="L16" s="82"/>
    </row>
    <row r="17" spans="1:12">
      <c r="A17" s="11" t="s">
        <v>180</v>
      </c>
      <c r="B17" s="12" t="s">
        <v>291</v>
      </c>
      <c r="C17" s="182" t="s">
        <v>450</v>
      </c>
      <c r="D17" s="183"/>
      <c r="E17" s="26">
        <v>0.75</v>
      </c>
      <c r="F17" s="13">
        <v>44</v>
      </c>
      <c r="G17" s="67"/>
      <c r="H17" s="13" t="s">
        <v>452</v>
      </c>
      <c r="I17" s="27">
        <v>52</v>
      </c>
      <c r="J17" s="14" t="s">
        <v>13</v>
      </c>
      <c r="K17" s="28">
        <v>1140</v>
      </c>
      <c r="L17" s="82"/>
    </row>
    <row r="18" spans="1:12">
      <c r="A18" s="11" t="s">
        <v>180</v>
      </c>
      <c r="B18" s="12" t="s">
        <v>291</v>
      </c>
      <c r="C18" s="182" t="s">
        <v>182</v>
      </c>
      <c r="D18" s="183"/>
      <c r="E18" s="26">
        <v>0.8</v>
      </c>
      <c r="F18" s="13">
        <v>180</v>
      </c>
      <c r="G18" s="13"/>
      <c r="H18" s="13" t="s">
        <v>453</v>
      </c>
      <c r="I18" s="27">
        <v>48.1</v>
      </c>
      <c r="J18" s="14" t="s">
        <v>13</v>
      </c>
      <c r="K18" s="28">
        <v>900</v>
      </c>
      <c r="L18" s="82"/>
    </row>
    <row r="19" spans="1:12">
      <c r="A19" s="22" t="s">
        <v>180</v>
      </c>
      <c r="B19" s="21" t="s">
        <v>20</v>
      </c>
      <c r="C19" s="74" t="s">
        <v>181</v>
      </c>
      <c r="D19" s="75"/>
      <c r="E19" s="76">
        <v>0.5</v>
      </c>
      <c r="F19" s="77">
        <v>600</v>
      </c>
      <c r="G19" s="77">
        <v>1500</v>
      </c>
      <c r="H19" s="77" t="s">
        <v>183</v>
      </c>
      <c r="I19" s="79">
        <v>168.29999999999998</v>
      </c>
      <c r="J19" s="80" t="s">
        <v>13</v>
      </c>
      <c r="K19" s="28">
        <v>840</v>
      </c>
      <c r="L19" s="82"/>
    </row>
    <row r="20" spans="1:12">
      <c r="A20" s="22" t="s">
        <v>180</v>
      </c>
      <c r="B20" s="21" t="s">
        <v>20</v>
      </c>
      <c r="C20" s="74" t="s">
        <v>181</v>
      </c>
      <c r="D20" s="75"/>
      <c r="E20" s="76">
        <v>0.6</v>
      </c>
      <c r="F20" s="77">
        <v>600</v>
      </c>
      <c r="G20" s="77">
        <v>1500</v>
      </c>
      <c r="H20" s="77" t="s">
        <v>184</v>
      </c>
      <c r="I20" s="79">
        <v>17.899999999999999</v>
      </c>
      <c r="J20" s="80" t="s">
        <v>13</v>
      </c>
      <c r="K20" s="28">
        <v>840</v>
      </c>
      <c r="L20" s="82"/>
    </row>
    <row r="21" spans="1:12">
      <c r="A21" s="22" t="s">
        <v>180</v>
      </c>
      <c r="B21" s="21" t="s">
        <v>20</v>
      </c>
      <c r="C21" s="74" t="s">
        <v>181</v>
      </c>
      <c r="D21" s="75" t="s">
        <v>25</v>
      </c>
      <c r="E21" s="76">
        <v>0.8</v>
      </c>
      <c r="F21" s="77">
        <v>600</v>
      </c>
      <c r="G21" s="77">
        <v>1500</v>
      </c>
      <c r="H21" s="77" t="s">
        <v>405</v>
      </c>
      <c r="I21" s="79">
        <v>29.5</v>
      </c>
      <c r="J21" s="80" t="s">
        <v>13</v>
      </c>
      <c r="K21" s="28">
        <v>1059</v>
      </c>
      <c r="L21" s="82"/>
    </row>
    <row r="22" spans="1:12">
      <c r="A22" s="22" t="s">
        <v>180</v>
      </c>
      <c r="B22" s="21" t="s">
        <v>20</v>
      </c>
      <c r="C22" s="74" t="s">
        <v>181</v>
      </c>
      <c r="D22" s="75" t="s">
        <v>36</v>
      </c>
      <c r="E22" s="76">
        <v>1</v>
      </c>
      <c r="F22" s="77">
        <v>600</v>
      </c>
      <c r="G22" s="77">
        <v>1500</v>
      </c>
      <c r="H22" s="184" t="s">
        <v>406</v>
      </c>
      <c r="I22" s="79">
        <v>22.4</v>
      </c>
      <c r="J22" s="80" t="s">
        <v>13</v>
      </c>
      <c r="K22" s="28">
        <v>1059</v>
      </c>
      <c r="L22" s="82"/>
    </row>
    <row r="23" spans="1:12">
      <c r="A23" s="11" t="s">
        <v>180</v>
      </c>
      <c r="B23" s="12" t="s">
        <v>20</v>
      </c>
      <c r="C23" s="182" t="s">
        <v>181</v>
      </c>
      <c r="D23" s="183" t="s">
        <v>29</v>
      </c>
      <c r="E23" s="26">
        <v>1.5</v>
      </c>
      <c r="F23" s="13">
        <v>600</v>
      </c>
      <c r="G23" s="13">
        <v>1500</v>
      </c>
      <c r="H23" s="13" t="s">
        <v>466</v>
      </c>
      <c r="I23" s="27">
        <v>11</v>
      </c>
      <c r="J23" s="14" t="s">
        <v>13</v>
      </c>
      <c r="K23" s="28">
        <v>840</v>
      </c>
      <c r="L23" s="82"/>
    </row>
    <row r="24" spans="1:12">
      <c r="A24" s="22" t="s">
        <v>180</v>
      </c>
      <c r="B24" s="21" t="s">
        <v>20</v>
      </c>
      <c r="C24" s="74" t="s">
        <v>181</v>
      </c>
      <c r="D24" s="75" t="s">
        <v>25</v>
      </c>
      <c r="E24" s="76">
        <v>2</v>
      </c>
      <c r="F24" s="77">
        <v>600</v>
      </c>
      <c r="G24" s="77">
        <v>1500</v>
      </c>
      <c r="H24" s="77" t="s">
        <v>359</v>
      </c>
      <c r="I24" s="79">
        <v>15</v>
      </c>
      <c r="J24" s="80" t="s">
        <v>13</v>
      </c>
      <c r="K24" s="28">
        <v>1059</v>
      </c>
      <c r="L24" s="82"/>
    </row>
    <row r="25" spans="1:12">
      <c r="A25" s="11" t="s">
        <v>180</v>
      </c>
      <c r="B25" s="12" t="s">
        <v>20</v>
      </c>
      <c r="C25" s="182" t="s">
        <v>181</v>
      </c>
      <c r="D25" s="183"/>
      <c r="E25" s="26">
        <v>3</v>
      </c>
      <c r="F25" s="13">
        <v>600</v>
      </c>
      <c r="G25" s="13">
        <v>1360</v>
      </c>
      <c r="H25" s="13"/>
      <c r="I25" s="27">
        <v>20.6</v>
      </c>
      <c r="J25" s="14" t="s">
        <v>13</v>
      </c>
      <c r="K25" s="28">
        <v>840</v>
      </c>
      <c r="L25" s="82"/>
    </row>
    <row r="26" spans="1:12">
      <c r="A26" s="11" t="s">
        <v>180</v>
      </c>
      <c r="B26" s="12" t="s">
        <v>20</v>
      </c>
      <c r="C26" s="182" t="s">
        <v>181</v>
      </c>
      <c r="D26" s="183" t="s">
        <v>25</v>
      </c>
      <c r="E26" s="26">
        <v>5</v>
      </c>
      <c r="F26" s="13">
        <v>600</v>
      </c>
      <c r="G26" s="13">
        <v>1500</v>
      </c>
      <c r="H26" s="13" t="s">
        <v>467</v>
      </c>
      <c r="I26" s="27">
        <v>37.6</v>
      </c>
      <c r="J26" s="14" t="s">
        <v>13</v>
      </c>
      <c r="K26" s="28">
        <v>840</v>
      </c>
      <c r="L26" s="82"/>
    </row>
    <row r="27" spans="1:12">
      <c r="A27" s="11" t="s">
        <v>180</v>
      </c>
      <c r="B27" s="12" t="s">
        <v>20</v>
      </c>
      <c r="C27" s="182" t="s">
        <v>181</v>
      </c>
      <c r="D27" s="183"/>
      <c r="E27" s="26">
        <v>6</v>
      </c>
      <c r="F27" s="13">
        <v>590</v>
      </c>
      <c r="G27" s="13">
        <v>900</v>
      </c>
      <c r="H27" s="13" t="s">
        <v>468</v>
      </c>
      <c r="I27" s="27">
        <v>26.8</v>
      </c>
      <c r="J27" s="14" t="s">
        <v>13</v>
      </c>
      <c r="K27" s="28">
        <v>840</v>
      </c>
      <c r="L27" s="82"/>
    </row>
    <row r="28" spans="1:12">
      <c r="A28" s="11" t="s">
        <v>180</v>
      </c>
      <c r="B28" s="12" t="s">
        <v>20</v>
      </c>
      <c r="C28" s="182" t="s">
        <v>181</v>
      </c>
      <c r="D28" s="183"/>
      <c r="E28" s="26">
        <v>6</v>
      </c>
      <c r="F28" s="13">
        <v>700</v>
      </c>
      <c r="G28" s="13">
        <v>1000</v>
      </c>
      <c r="H28" s="13" t="s">
        <v>468</v>
      </c>
      <c r="I28" s="27">
        <v>69.599999999999994</v>
      </c>
      <c r="J28" s="14" t="s">
        <v>13</v>
      </c>
      <c r="K28" s="28">
        <v>840</v>
      </c>
      <c r="L28" s="82"/>
    </row>
    <row r="29" spans="1:12">
      <c r="A29" s="11" t="s">
        <v>180</v>
      </c>
      <c r="B29" s="12" t="s">
        <v>20</v>
      </c>
      <c r="C29" s="182" t="s">
        <v>181</v>
      </c>
      <c r="D29" s="183"/>
      <c r="E29" s="26">
        <v>7</v>
      </c>
      <c r="F29" s="13">
        <v>600</v>
      </c>
      <c r="G29" s="13">
        <v>1500</v>
      </c>
      <c r="H29" s="13"/>
      <c r="I29" s="27">
        <v>412.4</v>
      </c>
      <c r="J29" s="14" t="s">
        <v>13</v>
      </c>
      <c r="K29" s="28">
        <v>840</v>
      </c>
      <c r="L29" s="82"/>
    </row>
    <row r="30" spans="1:12">
      <c r="A30" s="11" t="s">
        <v>180</v>
      </c>
      <c r="B30" s="12" t="s">
        <v>20</v>
      </c>
      <c r="C30" s="182" t="s">
        <v>181</v>
      </c>
      <c r="D30" s="183" t="s">
        <v>25</v>
      </c>
      <c r="E30" s="26">
        <v>7</v>
      </c>
      <c r="F30" s="13">
        <v>600</v>
      </c>
      <c r="G30" s="13">
        <v>1500</v>
      </c>
      <c r="H30" s="13"/>
      <c r="I30" s="27">
        <v>51.8</v>
      </c>
      <c r="J30" s="14" t="s">
        <v>13</v>
      </c>
      <c r="K30" s="28">
        <v>840</v>
      </c>
      <c r="L30" s="82"/>
    </row>
    <row r="31" spans="1:12">
      <c r="A31" s="11" t="s">
        <v>180</v>
      </c>
      <c r="B31" s="12" t="s">
        <v>20</v>
      </c>
      <c r="C31" s="182" t="s">
        <v>181</v>
      </c>
      <c r="D31" s="183"/>
      <c r="E31" s="26">
        <v>19</v>
      </c>
      <c r="F31" s="13">
        <v>350</v>
      </c>
      <c r="G31" s="13">
        <v>600</v>
      </c>
      <c r="H31" s="13"/>
      <c r="I31" s="27">
        <v>34</v>
      </c>
      <c r="J31" s="14" t="s">
        <v>13</v>
      </c>
      <c r="K31" s="28">
        <v>840</v>
      </c>
      <c r="L31" s="82"/>
    </row>
    <row r="32" spans="1:12">
      <c r="A32" s="11" t="s">
        <v>180</v>
      </c>
      <c r="B32" s="12" t="s">
        <v>20</v>
      </c>
      <c r="C32" s="182" t="s">
        <v>181</v>
      </c>
      <c r="D32" s="183"/>
      <c r="E32" s="26">
        <v>19</v>
      </c>
      <c r="F32" s="13">
        <v>350</v>
      </c>
      <c r="G32" s="13">
        <v>600</v>
      </c>
      <c r="H32" s="13"/>
      <c r="I32" s="27">
        <v>34.799999999999997</v>
      </c>
      <c r="J32" s="14" t="s">
        <v>13</v>
      </c>
      <c r="K32" s="28">
        <v>840</v>
      </c>
      <c r="L32" s="82"/>
    </row>
    <row r="33" spans="1:12">
      <c r="A33" s="11" t="s">
        <v>180</v>
      </c>
      <c r="B33" s="12" t="s">
        <v>20</v>
      </c>
      <c r="C33" s="182" t="s">
        <v>181</v>
      </c>
      <c r="D33" s="183"/>
      <c r="E33" s="26">
        <v>20</v>
      </c>
      <c r="F33" s="13">
        <v>600</v>
      </c>
      <c r="G33" s="13">
        <v>1500</v>
      </c>
      <c r="H33" s="13"/>
      <c r="I33" s="27">
        <v>144</v>
      </c>
      <c r="J33" s="14" t="s">
        <v>13</v>
      </c>
      <c r="K33" s="28">
        <v>840</v>
      </c>
      <c r="L33" s="82"/>
    </row>
    <row r="34" spans="1:12">
      <c r="A34" s="11" t="s">
        <v>180</v>
      </c>
      <c r="B34" s="12" t="s">
        <v>20</v>
      </c>
      <c r="C34" s="182" t="s">
        <v>181</v>
      </c>
      <c r="D34" s="183"/>
      <c r="E34" s="26">
        <v>21</v>
      </c>
      <c r="F34" s="13">
        <v>210</v>
      </c>
      <c r="G34" s="13">
        <v>320</v>
      </c>
      <c r="H34" s="13"/>
      <c r="I34" s="27">
        <v>12.2</v>
      </c>
      <c r="J34" s="14" t="s">
        <v>13</v>
      </c>
      <c r="K34" s="28">
        <v>840</v>
      </c>
      <c r="L34" s="82"/>
    </row>
    <row r="35" spans="1:12">
      <c r="A35" s="11" t="s">
        <v>180</v>
      </c>
      <c r="B35" s="12" t="s">
        <v>20</v>
      </c>
      <c r="C35" s="182" t="s">
        <v>181</v>
      </c>
      <c r="D35" s="183"/>
      <c r="E35" s="26">
        <v>22</v>
      </c>
      <c r="F35" s="13">
        <v>250</v>
      </c>
      <c r="G35" s="13">
        <v>590</v>
      </c>
      <c r="H35" s="13"/>
      <c r="I35" s="27">
        <v>27.6</v>
      </c>
      <c r="J35" s="14" t="s">
        <v>13</v>
      </c>
      <c r="K35" s="28">
        <v>840</v>
      </c>
      <c r="L35" s="82"/>
    </row>
    <row r="36" spans="1:12">
      <c r="A36" s="11" t="s">
        <v>180</v>
      </c>
      <c r="B36" s="12" t="s">
        <v>20</v>
      </c>
      <c r="C36" s="182" t="s">
        <v>182</v>
      </c>
      <c r="D36" s="183" t="s">
        <v>21</v>
      </c>
      <c r="E36" s="26">
        <v>1.2</v>
      </c>
      <c r="F36" s="13">
        <v>500</v>
      </c>
      <c r="G36" s="13">
        <v>1500</v>
      </c>
      <c r="H36" s="13" t="s">
        <v>469</v>
      </c>
      <c r="I36" s="27">
        <v>11.8</v>
      </c>
      <c r="J36" s="14" t="s">
        <v>13</v>
      </c>
      <c r="K36" s="28">
        <v>840</v>
      </c>
      <c r="L36" s="82"/>
    </row>
    <row r="37" spans="1:12">
      <c r="A37" s="11" t="s">
        <v>180</v>
      </c>
      <c r="B37" s="12" t="s">
        <v>20</v>
      </c>
      <c r="C37" s="182" t="s">
        <v>182</v>
      </c>
      <c r="D37" s="183"/>
      <c r="E37" s="26">
        <v>12</v>
      </c>
      <c r="F37" s="13">
        <v>350</v>
      </c>
      <c r="G37" s="13">
        <v>450</v>
      </c>
      <c r="H37" s="13"/>
      <c r="I37" s="27">
        <v>15.2</v>
      </c>
      <c r="J37" s="14" t="s">
        <v>13</v>
      </c>
      <c r="K37" s="28">
        <v>840</v>
      </c>
      <c r="L37" s="82"/>
    </row>
    <row r="38" spans="1:12">
      <c r="A38" s="11" t="s">
        <v>180</v>
      </c>
      <c r="B38" s="12" t="s">
        <v>20</v>
      </c>
      <c r="C38" s="182" t="s">
        <v>182</v>
      </c>
      <c r="D38" s="183"/>
      <c r="E38" s="26">
        <v>20</v>
      </c>
      <c r="F38" s="13">
        <v>600</v>
      </c>
      <c r="G38" s="13">
        <v>1030</v>
      </c>
      <c r="H38" s="13"/>
      <c r="I38" s="27">
        <v>100</v>
      </c>
      <c r="J38" s="14" t="s">
        <v>13</v>
      </c>
      <c r="K38" s="28">
        <v>840</v>
      </c>
      <c r="L38" s="82"/>
    </row>
    <row r="39" spans="1:12">
      <c r="A39" s="11" t="s">
        <v>180</v>
      </c>
      <c r="B39" s="12" t="s">
        <v>20</v>
      </c>
      <c r="C39" s="182" t="s">
        <v>182</v>
      </c>
      <c r="D39" s="183"/>
      <c r="E39" s="26">
        <v>22</v>
      </c>
      <c r="F39" s="13">
        <v>270</v>
      </c>
      <c r="G39" s="13">
        <v>580</v>
      </c>
      <c r="H39" s="13"/>
      <c r="I39" s="27">
        <v>28.4</v>
      </c>
      <c r="J39" s="14" t="s">
        <v>13</v>
      </c>
      <c r="K39" s="28">
        <v>840</v>
      </c>
      <c r="L39" s="82"/>
    </row>
    <row r="40" spans="1:12">
      <c r="A40" s="11" t="s">
        <v>180</v>
      </c>
      <c r="B40" s="12" t="s">
        <v>20</v>
      </c>
      <c r="C40" s="66" t="s">
        <v>14</v>
      </c>
      <c r="D40" s="183"/>
      <c r="E40" s="211"/>
      <c r="F40" s="13"/>
      <c r="G40" s="13"/>
      <c r="H40" s="13" t="s">
        <v>470</v>
      </c>
      <c r="I40" s="27">
        <v>125.35</v>
      </c>
      <c r="J40" s="14" t="s">
        <v>13</v>
      </c>
      <c r="K40" s="28">
        <v>840</v>
      </c>
      <c r="L40" s="82"/>
    </row>
    <row r="41" spans="1:12">
      <c r="A41" s="11" t="s">
        <v>180</v>
      </c>
      <c r="B41" s="12" t="s">
        <v>31</v>
      </c>
      <c r="C41" s="182" t="s">
        <v>181</v>
      </c>
      <c r="D41" s="183" t="s">
        <v>25</v>
      </c>
      <c r="E41" s="26">
        <v>1.5</v>
      </c>
      <c r="F41" s="13">
        <v>42</v>
      </c>
      <c r="G41" s="13">
        <v>1500</v>
      </c>
      <c r="H41" s="13" t="s">
        <v>471</v>
      </c>
      <c r="I41" s="27">
        <v>14.2</v>
      </c>
      <c r="J41" s="14" t="s">
        <v>13</v>
      </c>
      <c r="K41" s="28">
        <v>660</v>
      </c>
      <c r="L41" s="82"/>
    </row>
    <row r="42" spans="1:12">
      <c r="A42" s="11" t="s">
        <v>180</v>
      </c>
      <c r="B42" s="12" t="s">
        <v>309</v>
      </c>
      <c r="C42" s="182" t="s">
        <v>181</v>
      </c>
      <c r="D42" s="183" t="s">
        <v>25</v>
      </c>
      <c r="E42" s="26">
        <v>4.3499999999999996</v>
      </c>
      <c r="F42" s="13"/>
      <c r="G42" s="13"/>
      <c r="H42" s="13" t="s">
        <v>25</v>
      </c>
      <c r="I42" s="27">
        <v>14.5</v>
      </c>
      <c r="J42" s="14" t="s">
        <v>13</v>
      </c>
      <c r="K42" s="28">
        <v>780</v>
      </c>
      <c r="L42" s="82"/>
    </row>
    <row r="43" spans="1:12">
      <c r="A43" s="11" t="s">
        <v>180</v>
      </c>
      <c r="B43" s="12" t="s">
        <v>309</v>
      </c>
      <c r="C43" s="182" t="s">
        <v>181</v>
      </c>
      <c r="D43" s="183" t="s">
        <v>41</v>
      </c>
      <c r="E43" s="26">
        <v>4.3499999999999996</v>
      </c>
      <c r="F43" s="13"/>
      <c r="G43" s="13"/>
      <c r="H43" s="13" t="s">
        <v>41</v>
      </c>
      <c r="I43" s="27">
        <v>44</v>
      </c>
      <c r="J43" s="14" t="s">
        <v>13</v>
      </c>
      <c r="K43" s="28">
        <v>780</v>
      </c>
      <c r="L43" s="82"/>
    </row>
    <row r="44" spans="1:12">
      <c r="A44" s="212" t="s">
        <v>180</v>
      </c>
      <c r="B44" s="12" t="s">
        <v>309</v>
      </c>
      <c r="C44" s="182" t="s">
        <v>181</v>
      </c>
      <c r="D44" s="183" t="s">
        <v>41</v>
      </c>
      <c r="E44" s="26">
        <v>4.4000000000000004</v>
      </c>
      <c r="F44" s="13"/>
      <c r="G44" s="13"/>
      <c r="H44" s="13" t="s">
        <v>41</v>
      </c>
      <c r="I44" s="27">
        <v>64.7</v>
      </c>
      <c r="J44" s="14" t="s">
        <v>13</v>
      </c>
      <c r="K44" s="28">
        <v>780</v>
      </c>
      <c r="L44" s="82"/>
    </row>
    <row r="45" spans="1:12">
      <c r="A45" s="212" t="s">
        <v>180</v>
      </c>
      <c r="B45" s="12" t="s">
        <v>309</v>
      </c>
      <c r="C45" s="182" t="s">
        <v>181</v>
      </c>
      <c r="D45" s="183" t="s">
        <v>25</v>
      </c>
      <c r="E45" s="26">
        <v>4.4000000000000004</v>
      </c>
      <c r="F45" s="13"/>
      <c r="G45" s="13"/>
      <c r="H45" s="13" t="s">
        <v>25</v>
      </c>
      <c r="I45" s="27">
        <v>78</v>
      </c>
      <c r="J45" s="14" t="s">
        <v>13</v>
      </c>
      <c r="K45" s="28">
        <v>780</v>
      </c>
      <c r="L45" s="82"/>
    </row>
    <row r="46" spans="1:12">
      <c r="A46" s="11" t="s">
        <v>180</v>
      </c>
      <c r="B46" s="12" t="s">
        <v>309</v>
      </c>
      <c r="C46" s="182" t="s">
        <v>181</v>
      </c>
      <c r="D46" s="183" t="s">
        <v>25</v>
      </c>
      <c r="E46" s="26">
        <v>4.5</v>
      </c>
      <c r="F46" s="13"/>
      <c r="G46" s="13"/>
      <c r="H46" s="13" t="s">
        <v>472</v>
      </c>
      <c r="I46" s="27">
        <v>25.1</v>
      </c>
      <c r="J46" s="14" t="s">
        <v>13</v>
      </c>
      <c r="K46" s="28">
        <v>780</v>
      </c>
      <c r="L46" s="82"/>
    </row>
    <row r="47" spans="1:12">
      <c r="A47" s="22" t="s">
        <v>180</v>
      </c>
      <c r="B47" s="21" t="s">
        <v>309</v>
      </c>
      <c r="C47" s="74" t="s">
        <v>181</v>
      </c>
      <c r="D47" s="75" t="s">
        <v>25</v>
      </c>
      <c r="E47" s="76">
        <v>9</v>
      </c>
      <c r="F47" s="77"/>
      <c r="G47" s="77"/>
      <c r="H47" s="77" t="s">
        <v>427</v>
      </c>
      <c r="I47" s="79">
        <v>158.69999999999999</v>
      </c>
      <c r="J47" s="80" t="s">
        <v>13</v>
      </c>
      <c r="K47" s="28">
        <v>780</v>
      </c>
      <c r="L47" s="82"/>
    </row>
    <row r="48" spans="1:12">
      <c r="A48" s="11" t="s">
        <v>180</v>
      </c>
      <c r="B48" s="12" t="s">
        <v>309</v>
      </c>
      <c r="C48" s="182" t="s">
        <v>182</v>
      </c>
      <c r="D48" s="183" t="s">
        <v>21</v>
      </c>
      <c r="E48" s="26">
        <v>2.6</v>
      </c>
      <c r="F48" s="13"/>
      <c r="G48" s="13"/>
      <c r="H48" s="13" t="s">
        <v>21</v>
      </c>
      <c r="I48" s="27">
        <v>60.3</v>
      </c>
      <c r="J48" s="14" t="s">
        <v>13</v>
      </c>
      <c r="K48" s="28">
        <v>780</v>
      </c>
      <c r="L48" s="82"/>
    </row>
    <row r="49" spans="1:12">
      <c r="A49" s="212" t="s">
        <v>180</v>
      </c>
      <c r="B49" s="12" t="s">
        <v>309</v>
      </c>
      <c r="C49" s="182" t="s">
        <v>182</v>
      </c>
      <c r="D49" s="183" t="s">
        <v>25</v>
      </c>
      <c r="E49" s="26">
        <v>4</v>
      </c>
      <c r="F49" s="13"/>
      <c r="G49" s="13"/>
      <c r="H49" s="13" t="s">
        <v>25</v>
      </c>
      <c r="I49" s="27">
        <v>59.4</v>
      </c>
      <c r="J49" s="14" t="s">
        <v>13</v>
      </c>
      <c r="K49" s="28">
        <v>780</v>
      </c>
      <c r="L49" s="82"/>
    </row>
    <row r="50" spans="1:12">
      <c r="A50" s="212" t="s">
        <v>180</v>
      </c>
      <c r="B50" s="12" t="s">
        <v>309</v>
      </c>
      <c r="C50" s="182" t="s">
        <v>182</v>
      </c>
      <c r="D50" s="183" t="s">
        <v>25</v>
      </c>
      <c r="E50" s="26">
        <v>4</v>
      </c>
      <c r="F50" s="13"/>
      <c r="G50" s="13"/>
      <c r="H50" s="13" t="s">
        <v>25</v>
      </c>
      <c r="I50" s="27">
        <v>29.6</v>
      </c>
      <c r="J50" s="14" t="s">
        <v>13</v>
      </c>
      <c r="K50" s="28">
        <v>780</v>
      </c>
      <c r="L50" s="82"/>
    </row>
    <row r="51" spans="1:12">
      <c r="A51" s="212" t="s">
        <v>180</v>
      </c>
      <c r="B51" s="12" t="s">
        <v>309</v>
      </c>
      <c r="C51" s="182" t="s">
        <v>182</v>
      </c>
      <c r="D51" s="183" t="s">
        <v>25</v>
      </c>
      <c r="E51" s="26">
        <v>4</v>
      </c>
      <c r="F51" s="13"/>
      <c r="G51" s="13"/>
      <c r="H51" s="13" t="s">
        <v>25</v>
      </c>
      <c r="I51" s="27">
        <v>20.6</v>
      </c>
      <c r="J51" s="14" t="s">
        <v>13</v>
      </c>
      <c r="K51" s="28">
        <v>780</v>
      </c>
      <c r="L51" s="82"/>
    </row>
    <row r="52" spans="1:12">
      <c r="A52" s="212" t="s">
        <v>180</v>
      </c>
      <c r="B52" s="12" t="s">
        <v>309</v>
      </c>
      <c r="C52" s="182" t="s">
        <v>182</v>
      </c>
      <c r="D52" s="183" t="s">
        <v>25</v>
      </c>
      <c r="E52" s="26">
        <v>4</v>
      </c>
      <c r="F52" s="13"/>
      <c r="G52" s="13"/>
      <c r="H52" s="13" t="s">
        <v>25</v>
      </c>
      <c r="I52" s="27">
        <v>29.6</v>
      </c>
      <c r="J52" s="14" t="s">
        <v>13</v>
      </c>
      <c r="K52" s="28">
        <v>780</v>
      </c>
      <c r="L52" s="82"/>
    </row>
    <row r="53" spans="1:12">
      <c r="A53" s="212" t="s">
        <v>180</v>
      </c>
      <c r="B53" s="12" t="s">
        <v>309</v>
      </c>
      <c r="C53" s="182" t="s">
        <v>182</v>
      </c>
      <c r="D53" s="183" t="s">
        <v>25</v>
      </c>
      <c r="E53" s="26">
        <v>4</v>
      </c>
      <c r="F53" s="13"/>
      <c r="G53" s="13"/>
      <c r="H53" s="13" t="s">
        <v>473</v>
      </c>
      <c r="I53" s="27">
        <v>85</v>
      </c>
      <c r="J53" s="14" t="s">
        <v>13</v>
      </c>
      <c r="K53" s="28">
        <v>780</v>
      </c>
      <c r="L53" s="82"/>
    </row>
    <row r="54" spans="1:12">
      <c r="A54" s="212" t="s">
        <v>180</v>
      </c>
      <c r="B54" s="12" t="s">
        <v>309</v>
      </c>
      <c r="C54" s="182" t="s">
        <v>182</v>
      </c>
      <c r="D54" s="183" t="s">
        <v>25</v>
      </c>
      <c r="E54" s="26">
        <v>4</v>
      </c>
      <c r="F54" s="13"/>
      <c r="G54" s="13"/>
      <c r="H54" s="13" t="s">
        <v>25</v>
      </c>
      <c r="I54" s="27">
        <v>100</v>
      </c>
      <c r="J54" s="14" t="s">
        <v>13</v>
      </c>
      <c r="K54" s="28">
        <v>780</v>
      </c>
      <c r="L54" s="82"/>
    </row>
    <row r="55" spans="1:12">
      <c r="A55" s="212" t="s">
        <v>180</v>
      </c>
      <c r="B55" s="12" t="s">
        <v>309</v>
      </c>
      <c r="C55" s="182" t="s">
        <v>182</v>
      </c>
      <c r="D55" s="183" t="s">
        <v>25</v>
      </c>
      <c r="E55" s="26">
        <v>4</v>
      </c>
      <c r="F55" s="13"/>
      <c r="G55" s="13"/>
      <c r="H55" s="13" t="s">
        <v>25</v>
      </c>
      <c r="I55" s="27">
        <v>20.650000000000002</v>
      </c>
      <c r="J55" s="14" t="s">
        <v>13</v>
      </c>
      <c r="K55" s="28">
        <v>780</v>
      </c>
      <c r="L55" s="82"/>
    </row>
    <row r="56" spans="1:12">
      <c r="A56" s="212" t="s">
        <v>180</v>
      </c>
      <c r="B56" s="12" t="s">
        <v>309</v>
      </c>
      <c r="C56" s="182" t="s">
        <v>182</v>
      </c>
      <c r="D56" s="183"/>
      <c r="E56" s="26">
        <v>4</v>
      </c>
      <c r="F56" s="13"/>
      <c r="G56" s="13"/>
      <c r="H56" s="13"/>
      <c r="I56" s="27">
        <v>28</v>
      </c>
      <c r="J56" s="14" t="s">
        <v>13</v>
      </c>
      <c r="K56" s="28">
        <v>780</v>
      </c>
      <c r="L56" s="82"/>
    </row>
    <row r="57" spans="1:12">
      <c r="A57" s="212" t="s">
        <v>180</v>
      </c>
      <c r="B57" s="12" t="s">
        <v>309</v>
      </c>
      <c r="C57" s="182" t="s">
        <v>182</v>
      </c>
      <c r="D57" s="183" t="s">
        <v>21</v>
      </c>
      <c r="E57" s="26">
        <v>4</v>
      </c>
      <c r="F57" s="13"/>
      <c r="G57" s="13"/>
      <c r="H57" s="13" t="s">
        <v>21</v>
      </c>
      <c r="I57" s="27">
        <v>32</v>
      </c>
      <c r="J57" s="14" t="s">
        <v>13</v>
      </c>
      <c r="K57" s="28">
        <v>780</v>
      </c>
      <c r="L57" s="82"/>
    </row>
    <row r="58" spans="1:12">
      <c r="A58" s="212" t="s">
        <v>180</v>
      </c>
      <c r="B58" s="12" t="s">
        <v>309</v>
      </c>
      <c r="C58" s="182" t="s">
        <v>182</v>
      </c>
      <c r="D58" s="183" t="s">
        <v>41</v>
      </c>
      <c r="E58" s="26">
        <v>4.5</v>
      </c>
      <c r="F58" s="13"/>
      <c r="G58" s="13"/>
      <c r="H58" s="13" t="s">
        <v>41</v>
      </c>
      <c r="I58" s="27">
        <v>17.399999999999999</v>
      </c>
      <c r="J58" s="14" t="s">
        <v>13</v>
      </c>
      <c r="K58" s="28">
        <v>780</v>
      </c>
      <c r="L58" s="82"/>
    </row>
    <row r="59" spans="1:12">
      <c r="A59" s="212" t="s">
        <v>180</v>
      </c>
      <c r="B59" s="12" t="s">
        <v>309</v>
      </c>
      <c r="C59" s="182" t="s">
        <v>182</v>
      </c>
      <c r="D59" s="183" t="s">
        <v>41</v>
      </c>
      <c r="E59" s="26">
        <v>4.5</v>
      </c>
      <c r="F59" s="13"/>
      <c r="G59" s="13"/>
      <c r="H59" s="13" t="s">
        <v>41</v>
      </c>
      <c r="I59" s="27">
        <v>28</v>
      </c>
      <c r="J59" s="14" t="s">
        <v>13</v>
      </c>
      <c r="K59" s="28">
        <v>780</v>
      </c>
      <c r="L59" s="82"/>
    </row>
    <row r="60" spans="1:12">
      <c r="A60" s="11" t="s">
        <v>180</v>
      </c>
      <c r="B60" s="12" t="s">
        <v>309</v>
      </c>
      <c r="C60" s="182" t="s">
        <v>182</v>
      </c>
      <c r="D60" s="183" t="s">
        <v>25</v>
      </c>
      <c r="E60" s="26">
        <v>4.5</v>
      </c>
      <c r="F60" s="13"/>
      <c r="G60" s="13"/>
      <c r="H60" s="13" t="s">
        <v>25</v>
      </c>
      <c r="I60" s="27">
        <v>248.60000000000002</v>
      </c>
      <c r="J60" s="14" t="s">
        <v>13</v>
      </c>
      <c r="K60" s="28">
        <v>780</v>
      </c>
      <c r="L60" s="82"/>
    </row>
    <row r="61" spans="1:12">
      <c r="A61" s="11" t="s">
        <v>180</v>
      </c>
      <c r="B61" s="12" t="s">
        <v>309</v>
      </c>
      <c r="C61" s="182" t="s">
        <v>474</v>
      </c>
      <c r="D61" s="183"/>
      <c r="E61" s="26">
        <v>6</v>
      </c>
      <c r="F61" s="13"/>
      <c r="G61" s="13"/>
      <c r="H61" s="13" t="s">
        <v>475</v>
      </c>
      <c r="I61" s="214">
        <v>37</v>
      </c>
      <c r="J61" s="14" t="s">
        <v>13</v>
      </c>
      <c r="K61" s="28">
        <v>780</v>
      </c>
      <c r="L61" s="82"/>
    </row>
    <row r="62" spans="1:12">
      <c r="A62" s="11" t="s">
        <v>180</v>
      </c>
      <c r="B62" s="12" t="s">
        <v>309</v>
      </c>
      <c r="C62" s="182" t="s">
        <v>182</v>
      </c>
      <c r="D62" s="183"/>
      <c r="E62" s="26" t="s">
        <v>476</v>
      </c>
      <c r="F62" s="13"/>
      <c r="G62" s="13"/>
      <c r="H62" s="13"/>
      <c r="I62" s="27">
        <v>25.3</v>
      </c>
      <c r="J62" s="14" t="s">
        <v>13</v>
      </c>
      <c r="K62" s="28">
        <v>800</v>
      </c>
      <c r="L62" s="82"/>
    </row>
    <row r="63" spans="1:12">
      <c r="A63" s="11" t="s">
        <v>180</v>
      </c>
      <c r="B63" s="12" t="s">
        <v>309</v>
      </c>
      <c r="C63" s="182" t="s">
        <v>182</v>
      </c>
      <c r="D63" s="183"/>
      <c r="E63" s="26">
        <v>7</v>
      </c>
      <c r="F63" s="13"/>
      <c r="G63" s="13"/>
      <c r="H63" s="13"/>
      <c r="I63" s="27">
        <v>17.2</v>
      </c>
      <c r="J63" s="14" t="s">
        <v>13</v>
      </c>
      <c r="K63" s="28">
        <v>780</v>
      </c>
      <c r="L63" s="82"/>
    </row>
    <row r="64" spans="1:12">
      <c r="A64" s="11" t="s">
        <v>180</v>
      </c>
      <c r="B64" s="12" t="s">
        <v>309</v>
      </c>
      <c r="C64" s="182" t="s">
        <v>182</v>
      </c>
      <c r="D64" s="183" t="s">
        <v>41</v>
      </c>
      <c r="E64" s="26">
        <v>8</v>
      </c>
      <c r="F64" s="13"/>
      <c r="G64" s="13"/>
      <c r="H64" s="13" t="s">
        <v>41</v>
      </c>
      <c r="I64" s="27">
        <v>809.2</v>
      </c>
      <c r="J64" s="14" t="s">
        <v>13</v>
      </c>
      <c r="K64" s="28">
        <v>780</v>
      </c>
      <c r="L64" s="82"/>
    </row>
    <row r="65" spans="1:12">
      <c r="A65" s="11" t="s">
        <v>180</v>
      </c>
      <c r="B65" s="12" t="s">
        <v>76</v>
      </c>
      <c r="C65" s="11" t="s">
        <v>181</v>
      </c>
      <c r="D65" s="156"/>
      <c r="E65" s="26">
        <v>10</v>
      </c>
      <c r="F65" s="13"/>
      <c r="G65" s="13"/>
      <c r="H65" s="13" t="s">
        <v>477</v>
      </c>
      <c r="I65" s="27">
        <v>14.2</v>
      </c>
      <c r="J65" s="14" t="s">
        <v>13</v>
      </c>
      <c r="K65" s="28">
        <v>672</v>
      </c>
      <c r="L65" s="82">
        <v>10</v>
      </c>
    </row>
    <row r="66" spans="1:12">
      <c r="A66" s="11" t="s">
        <v>180</v>
      </c>
      <c r="B66" s="12" t="s">
        <v>76</v>
      </c>
      <c r="C66" s="11" t="s">
        <v>181</v>
      </c>
      <c r="D66" s="156"/>
      <c r="E66" s="26">
        <v>11</v>
      </c>
      <c r="F66" s="13"/>
      <c r="G66" s="13">
        <v>2000</v>
      </c>
      <c r="H66" s="13" t="s">
        <v>478</v>
      </c>
      <c r="I66" s="27">
        <v>108.8</v>
      </c>
      <c r="J66" s="14" t="s">
        <v>13</v>
      </c>
      <c r="K66" s="28">
        <v>672</v>
      </c>
      <c r="L66" s="82">
        <v>10</v>
      </c>
    </row>
    <row r="67" spans="1:12">
      <c r="A67" s="11" t="s">
        <v>180</v>
      </c>
      <c r="B67" s="12" t="s">
        <v>76</v>
      </c>
      <c r="C67" s="11" t="s">
        <v>181</v>
      </c>
      <c r="D67" s="156"/>
      <c r="E67" s="26">
        <v>13</v>
      </c>
      <c r="F67" s="13"/>
      <c r="G67" s="13"/>
      <c r="H67" s="13" t="s">
        <v>477</v>
      </c>
      <c r="I67" s="27">
        <v>28.2</v>
      </c>
      <c r="J67" s="14" t="s">
        <v>13</v>
      </c>
      <c r="K67" s="28">
        <v>672</v>
      </c>
      <c r="L67" s="82">
        <v>13</v>
      </c>
    </row>
    <row r="68" spans="1:12">
      <c r="A68" s="11" t="s">
        <v>180</v>
      </c>
      <c r="B68" s="12" t="s">
        <v>76</v>
      </c>
      <c r="C68" s="29" t="s">
        <v>181</v>
      </c>
      <c r="D68" s="156"/>
      <c r="E68" s="26">
        <v>14</v>
      </c>
      <c r="F68" s="13"/>
      <c r="G68" s="67" t="s">
        <v>136</v>
      </c>
      <c r="H68" s="13"/>
      <c r="I68" s="27">
        <v>12.399999999999999</v>
      </c>
      <c r="J68" s="14" t="s">
        <v>13</v>
      </c>
      <c r="K68" s="28">
        <v>672</v>
      </c>
      <c r="L68" s="82">
        <v>15</v>
      </c>
    </row>
    <row r="69" spans="1:12">
      <c r="A69" s="11" t="s">
        <v>180</v>
      </c>
      <c r="B69" s="12" t="s">
        <v>76</v>
      </c>
      <c r="C69" s="29" t="s">
        <v>181</v>
      </c>
      <c r="D69" s="156"/>
      <c r="E69" s="26">
        <v>16</v>
      </c>
      <c r="F69" s="13"/>
      <c r="G69" s="67">
        <v>2940</v>
      </c>
      <c r="H69" s="13" t="s">
        <v>479</v>
      </c>
      <c r="I69" s="27">
        <v>23.2</v>
      </c>
      <c r="J69" s="14" t="s">
        <v>13</v>
      </c>
      <c r="K69" s="28">
        <v>672</v>
      </c>
      <c r="L69" s="82">
        <v>15</v>
      </c>
    </row>
    <row r="70" spans="1:12">
      <c r="A70" s="11" t="s">
        <v>180</v>
      </c>
      <c r="B70" s="12" t="s">
        <v>76</v>
      </c>
      <c r="C70" s="29" t="s">
        <v>181</v>
      </c>
      <c r="D70" s="156"/>
      <c r="E70" s="26">
        <v>30</v>
      </c>
      <c r="F70" s="13" t="s">
        <v>83</v>
      </c>
      <c r="G70" s="13"/>
      <c r="H70" s="13" t="s">
        <v>79</v>
      </c>
      <c r="I70" s="27">
        <v>10.5</v>
      </c>
      <c r="J70" s="14" t="s">
        <v>13</v>
      </c>
      <c r="K70" s="28">
        <v>672</v>
      </c>
      <c r="L70" s="82">
        <v>30</v>
      </c>
    </row>
    <row r="71" spans="1:12">
      <c r="A71" s="11" t="s">
        <v>180</v>
      </c>
      <c r="B71" s="12" t="s">
        <v>76</v>
      </c>
      <c r="C71" s="29" t="s">
        <v>181</v>
      </c>
      <c r="D71" s="156"/>
      <c r="E71" s="26">
        <v>35</v>
      </c>
      <c r="F71" s="13"/>
      <c r="G71" s="67">
        <v>4500</v>
      </c>
      <c r="H71" s="13"/>
      <c r="I71" s="27">
        <v>250.60000000000002</v>
      </c>
      <c r="J71" s="14" t="s">
        <v>13</v>
      </c>
      <c r="K71" s="28">
        <v>672</v>
      </c>
      <c r="L71" s="82">
        <v>35</v>
      </c>
    </row>
    <row r="72" spans="1:12">
      <c r="A72" s="11" t="s">
        <v>180</v>
      </c>
      <c r="B72" s="12" t="s">
        <v>76</v>
      </c>
      <c r="C72" s="29" t="s">
        <v>181</v>
      </c>
      <c r="D72" s="156"/>
      <c r="E72" s="26">
        <v>40</v>
      </c>
      <c r="F72" s="13"/>
      <c r="G72" s="13"/>
      <c r="H72" s="13"/>
      <c r="I72" s="27">
        <v>15.4</v>
      </c>
      <c r="J72" s="14" t="s">
        <v>13</v>
      </c>
      <c r="K72" s="28">
        <v>672</v>
      </c>
      <c r="L72" s="82">
        <v>40</v>
      </c>
    </row>
    <row r="73" spans="1:12">
      <c r="A73" s="11" t="s">
        <v>180</v>
      </c>
      <c r="B73" s="12" t="s">
        <v>76</v>
      </c>
      <c r="C73" s="29" t="s">
        <v>181</v>
      </c>
      <c r="D73" s="156"/>
      <c r="E73" s="26">
        <v>40</v>
      </c>
      <c r="F73" s="13"/>
      <c r="G73" s="13"/>
      <c r="H73" s="13" t="s">
        <v>480</v>
      </c>
      <c r="I73" s="27">
        <v>29.2</v>
      </c>
      <c r="J73" s="14" t="s">
        <v>13</v>
      </c>
      <c r="K73" s="28">
        <v>672</v>
      </c>
      <c r="L73" s="82">
        <v>40</v>
      </c>
    </row>
    <row r="74" spans="1:12">
      <c r="A74" s="11" t="s">
        <v>180</v>
      </c>
      <c r="B74" s="12" t="s">
        <v>76</v>
      </c>
      <c r="C74" s="29" t="s">
        <v>181</v>
      </c>
      <c r="D74" s="156"/>
      <c r="E74" s="26">
        <v>40</v>
      </c>
      <c r="F74" s="13"/>
      <c r="G74" s="13">
        <v>1320</v>
      </c>
      <c r="H74" s="13"/>
      <c r="I74" s="27">
        <v>12.9</v>
      </c>
      <c r="J74" s="14" t="s">
        <v>13</v>
      </c>
      <c r="K74" s="28">
        <v>672</v>
      </c>
      <c r="L74" s="82">
        <v>40</v>
      </c>
    </row>
    <row r="75" spans="1:12">
      <c r="A75" s="11" t="s">
        <v>180</v>
      </c>
      <c r="B75" s="12" t="s">
        <v>76</v>
      </c>
      <c r="C75" s="29" t="s">
        <v>181</v>
      </c>
      <c r="D75" s="156"/>
      <c r="E75" s="26">
        <v>50</v>
      </c>
      <c r="F75" s="13"/>
      <c r="G75" s="67"/>
      <c r="H75" s="13"/>
      <c r="I75" s="27">
        <v>11.1</v>
      </c>
      <c r="J75" s="14" t="s">
        <v>13</v>
      </c>
      <c r="K75" s="28">
        <v>672</v>
      </c>
      <c r="L75" s="82">
        <v>50</v>
      </c>
    </row>
    <row r="76" spans="1:12">
      <c r="A76" s="11" t="s">
        <v>180</v>
      </c>
      <c r="B76" s="12" t="s">
        <v>76</v>
      </c>
      <c r="C76" s="29" t="s">
        <v>481</v>
      </c>
      <c r="D76" s="156"/>
      <c r="E76" s="26">
        <v>6</v>
      </c>
      <c r="F76" s="13"/>
      <c r="G76" s="67"/>
      <c r="H76" s="13" t="s">
        <v>482</v>
      </c>
      <c r="I76" s="27">
        <v>664</v>
      </c>
      <c r="J76" s="14" t="s">
        <v>13</v>
      </c>
      <c r="K76" s="28">
        <v>672</v>
      </c>
      <c r="L76" s="82">
        <v>6</v>
      </c>
    </row>
    <row r="77" spans="1:12">
      <c r="A77" s="11" t="s">
        <v>180</v>
      </c>
      <c r="B77" s="12" t="s">
        <v>76</v>
      </c>
      <c r="C77" s="29" t="s">
        <v>483</v>
      </c>
      <c r="D77" s="156"/>
      <c r="E77" s="26">
        <v>90</v>
      </c>
      <c r="F77" s="13"/>
      <c r="G77" s="67">
        <v>3000</v>
      </c>
      <c r="H77" s="13" t="s">
        <v>484</v>
      </c>
      <c r="I77" s="27">
        <v>92</v>
      </c>
      <c r="J77" s="14" t="s">
        <v>13</v>
      </c>
      <c r="K77" s="28">
        <v>672</v>
      </c>
      <c r="L77" s="82">
        <v>90</v>
      </c>
    </row>
    <row r="78" spans="1:12">
      <c r="A78" s="11" t="s">
        <v>180</v>
      </c>
      <c r="B78" s="12" t="s">
        <v>76</v>
      </c>
      <c r="C78" s="29" t="s">
        <v>181</v>
      </c>
      <c r="D78" s="156"/>
      <c r="E78" s="26">
        <v>100</v>
      </c>
      <c r="F78" s="13"/>
      <c r="G78" s="13">
        <v>214</v>
      </c>
      <c r="H78" s="13"/>
      <c r="I78" s="27">
        <v>14.3</v>
      </c>
      <c r="J78" s="14" t="s">
        <v>13</v>
      </c>
      <c r="K78" s="28">
        <v>672</v>
      </c>
      <c r="L78" s="82">
        <v>110</v>
      </c>
    </row>
    <row r="79" spans="1:12">
      <c r="A79" s="11" t="s">
        <v>180</v>
      </c>
      <c r="B79" s="12" t="s">
        <v>76</v>
      </c>
      <c r="C79" s="29" t="s">
        <v>181</v>
      </c>
      <c r="D79" s="156"/>
      <c r="E79" s="26">
        <v>100</v>
      </c>
      <c r="F79" s="13"/>
      <c r="G79" s="13">
        <v>300</v>
      </c>
      <c r="H79" s="13"/>
      <c r="I79" s="27">
        <v>19.8</v>
      </c>
      <c r="J79" s="14" t="s">
        <v>13</v>
      </c>
      <c r="K79" s="28">
        <v>672</v>
      </c>
      <c r="L79" s="82">
        <v>110</v>
      </c>
    </row>
    <row r="80" spans="1:12">
      <c r="A80" s="11" t="s">
        <v>180</v>
      </c>
      <c r="B80" s="12" t="s">
        <v>76</v>
      </c>
      <c r="C80" s="29" t="s">
        <v>181</v>
      </c>
      <c r="D80" s="156"/>
      <c r="E80" s="26">
        <v>110</v>
      </c>
      <c r="F80" s="13"/>
      <c r="G80" s="13"/>
      <c r="H80" s="13" t="s">
        <v>485</v>
      </c>
      <c r="I80" s="27">
        <v>135.6</v>
      </c>
      <c r="J80" s="14" t="s">
        <v>13</v>
      </c>
      <c r="K80" s="28">
        <v>672</v>
      </c>
      <c r="L80" s="82">
        <v>120</v>
      </c>
    </row>
    <row r="81" spans="1:12">
      <c r="A81" s="11" t="s">
        <v>180</v>
      </c>
      <c r="B81" s="12" t="s">
        <v>76</v>
      </c>
      <c r="C81" s="29" t="s">
        <v>181</v>
      </c>
      <c r="D81" s="156"/>
      <c r="E81" s="26">
        <v>120</v>
      </c>
      <c r="F81" s="13"/>
      <c r="G81" s="13">
        <v>130</v>
      </c>
      <c r="H81" s="13"/>
      <c r="I81" s="27">
        <v>11</v>
      </c>
      <c r="J81" s="14" t="s">
        <v>13</v>
      </c>
      <c r="K81" s="28">
        <v>672</v>
      </c>
      <c r="L81" s="82">
        <v>130</v>
      </c>
    </row>
    <row r="82" spans="1:12">
      <c r="A82" s="11" t="s">
        <v>180</v>
      </c>
      <c r="B82" s="12" t="s">
        <v>76</v>
      </c>
      <c r="C82" s="29" t="s">
        <v>181</v>
      </c>
      <c r="D82" s="156"/>
      <c r="E82" s="26">
        <v>120</v>
      </c>
      <c r="F82" s="13"/>
      <c r="G82" s="13"/>
      <c r="H82" s="13" t="s">
        <v>486</v>
      </c>
      <c r="I82" s="27">
        <v>168.2</v>
      </c>
      <c r="J82" s="14" t="s">
        <v>13</v>
      </c>
      <c r="K82" s="28">
        <v>672</v>
      </c>
      <c r="L82" s="82">
        <v>130</v>
      </c>
    </row>
    <row r="83" spans="1:12">
      <c r="A83" s="11" t="s">
        <v>180</v>
      </c>
      <c r="B83" s="12" t="s">
        <v>76</v>
      </c>
      <c r="C83" s="29" t="s">
        <v>450</v>
      </c>
      <c r="D83" s="156"/>
      <c r="E83" s="26">
        <v>120</v>
      </c>
      <c r="F83" s="13"/>
      <c r="G83" s="67"/>
      <c r="H83" s="13" t="s">
        <v>487</v>
      </c>
      <c r="I83" s="27">
        <v>123.20000000000002</v>
      </c>
      <c r="J83" s="14" t="s">
        <v>13</v>
      </c>
      <c r="K83" s="28">
        <v>672</v>
      </c>
      <c r="L83" s="82">
        <v>130</v>
      </c>
    </row>
    <row r="84" spans="1:12">
      <c r="A84" s="11" t="s">
        <v>180</v>
      </c>
      <c r="B84" s="12" t="s">
        <v>76</v>
      </c>
      <c r="C84" s="182" t="s">
        <v>182</v>
      </c>
      <c r="D84" s="156"/>
      <c r="E84" s="26">
        <v>4</v>
      </c>
      <c r="F84" s="13"/>
      <c r="G84" s="13"/>
      <c r="H84" s="13"/>
      <c r="I84" s="27">
        <v>15.8</v>
      </c>
      <c r="J84" s="14" t="s">
        <v>13</v>
      </c>
      <c r="K84" s="28">
        <v>690</v>
      </c>
      <c r="L84" s="82">
        <v>4</v>
      </c>
    </row>
    <row r="85" spans="1:12">
      <c r="A85" s="11" t="s">
        <v>180</v>
      </c>
      <c r="B85" s="12" t="s">
        <v>76</v>
      </c>
      <c r="C85" s="182" t="s">
        <v>182</v>
      </c>
      <c r="D85" s="156"/>
      <c r="E85" s="26">
        <v>7</v>
      </c>
      <c r="F85" s="13"/>
      <c r="G85" s="13"/>
      <c r="H85" s="13"/>
      <c r="I85" s="27">
        <v>10.4</v>
      </c>
      <c r="J85" s="14" t="s">
        <v>13</v>
      </c>
      <c r="K85" s="28">
        <v>690</v>
      </c>
      <c r="L85" s="82">
        <v>6</v>
      </c>
    </row>
    <row r="86" spans="1:12">
      <c r="A86" s="11" t="s">
        <v>180</v>
      </c>
      <c r="B86" s="12" t="s">
        <v>76</v>
      </c>
      <c r="C86" s="182" t="s">
        <v>182</v>
      </c>
      <c r="D86" s="156"/>
      <c r="E86" s="26">
        <v>9</v>
      </c>
      <c r="F86" s="13"/>
      <c r="G86" s="13"/>
      <c r="H86" s="13" t="s">
        <v>79</v>
      </c>
      <c r="I86" s="27">
        <v>27.599999999999998</v>
      </c>
      <c r="J86" s="14" t="s">
        <v>13</v>
      </c>
      <c r="K86" s="28">
        <v>690</v>
      </c>
      <c r="L86" s="82">
        <v>9</v>
      </c>
    </row>
    <row r="87" spans="1:12">
      <c r="A87" s="22" t="s">
        <v>180</v>
      </c>
      <c r="B87" s="21" t="s">
        <v>76</v>
      </c>
      <c r="C87" s="74" t="s">
        <v>182</v>
      </c>
      <c r="D87" s="160"/>
      <c r="E87" s="76">
        <v>11</v>
      </c>
      <c r="F87" s="77"/>
      <c r="G87" s="77"/>
      <c r="H87" s="77"/>
      <c r="I87" s="79">
        <v>100.60000000000001</v>
      </c>
      <c r="J87" s="80" t="s">
        <v>13</v>
      </c>
      <c r="K87" s="28">
        <v>672</v>
      </c>
      <c r="L87" s="82">
        <v>10</v>
      </c>
    </row>
    <row r="88" spans="1:12">
      <c r="A88" s="11" t="s">
        <v>180</v>
      </c>
      <c r="B88" s="12" t="s">
        <v>76</v>
      </c>
      <c r="C88" s="182" t="s">
        <v>182</v>
      </c>
      <c r="D88" s="156"/>
      <c r="E88" s="26">
        <v>11</v>
      </c>
      <c r="F88" s="13"/>
      <c r="G88" s="13"/>
      <c r="H88" s="13"/>
      <c r="I88" s="27">
        <v>59.8</v>
      </c>
      <c r="J88" s="14" t="s">
        <v>13</v>
      </c>
      <c r="K88" s="28">
        <v>672</v>
      </c>
      <c r="L88" s="82">
        <v>10</v>
      </c>
    </row>
    <row r="89" spans="1:12">
      <c r="A89" s="162" t="s">
        <v>180</v>
      </c>
      <c r="B89" s="177" t="s">
        <v>76</v>
      </c>
      <c r="C89" s="213" t="s">
        <v>182</v>
      </c>
      <c r="D89" s="163"/>
      <c r="E89" s="180">
        <v>20</v>
      </c>
      <c r="F89" s="164"/>
      <c r="G89" s="164">
        <v>3000</v>
      </c>
      <c r="H89" s="164" t="s">
        <v>488</v>
      </c>
      <c r="I89" s="165">
        <v>118</v>
      </c>
      <c r="J89" s="166" t="s">
        <v>13</v>
      </c>
      <c r="K89" s="28">
        <v>672</v>
      </c>
      <c r="L89" s="82">
        <v>20</v>
      </c>
    </row>
    <row r="90" spans="1:12">
      <c r="A90" s="162" t="s">
        <v>180</v>
      </c>
      <c r="B90" s="177" t="s">
        <v>76</v>
      </c>
      <c r="C90" s="213" t="s">
        <v>182</v>
      </c>
      <c r="D90" s="163"/>
      <c r="E90" s="180">
        <v>20</v>
      </c>
      <c r="F90" s="164"/>
      <c r="G90" s="164">
        <v>3000</v>
      </c>
      <c r="H90" s="164" t="s">
        <v>488</v>
      </c>
      <c r="I90" s="165">
        <v>78.5</v>
      </c>
      <c r="J90" s="166" t="s">
        <v>13</v>
      </c>
      <c r="K90" s="28">
        <v>672</v>
      </c>
      <c r="L90" s="82">
        <v>20</v>
      </c>
    </row>
    <row r="91" spans="1:12">
      <c r="A91" s="162" t="s">
        <v>180</v>
      </c>
      <c r="B91" s="177" t="s">
        <v>76</v>
      </c>
      <c r="C91" s="213" t="s">
        <v>182</v>
      </c>
      <c r="D91" s="163"/>
      <c r="E91" s="180">
        <v>22</v>
      </c>
      <c r="F91" s="164"/>
      <c r="G91" s="164"/>
      <c r="H91" s="13" t="s">
        <v>79</v>
      </c>
      <c r="I91" s="165">
        <v>11.4</v>
      </c>
      <c r="J91" s="166" t="s">
        <v>13</v>
      </c>
      <c r="K91" s="28">
        <v>672</v>
      </c>
      <c r="L91" s="82">
        <v>20</v>
      </c>
    </row>
    <row r="92" spans="1:12">
      <c r="A92" s="22" t="s">
        <v>180</v>
      </c>
      <c r="B92" s="21" t="s">
        <v>76</v>
      </c>
      <c r="C92" s="74" t="s">
        <v>182</v>
      </c>
      <c r="D92" s="160"/>
      <c r="E92" s="76">
        <v>40</v>
      </c>
      <c r="F92" s="77"/>
      <c r="G92" s="77">
        <v>3000</v>
      </c>
      <c r="H92" s="77"/>
      <c r="I92" s="79">
        <v>20.8</v>
      </c>
      <c r="J92" s="80" t="s">
        <v>13</v>
      </c>
      <c r="K92" s="28">
        <v>672</v>
      </c>
      <c r="L92" s="82">
        <v>40</v>
      </c>
    </row>
    <row r="93" spans="1:12">
      <c r="A93" s="22" t="s">
        <v>180</v>
      </c>
      <c r="B93" s="21" t="s">
        <v>76</v>
      </c>
      <c r="C93" s="74" t="s">
        <v>182</v>
      </c>
      <c r="D93" s="160"/>
      <c r="E93" s="76">
        <v>45</v>
      </c>
      <c r="F93" s="77"/>
      <c r="G93" s="112"/>
      <c r="H93" s="77"/>
      <c r="I93" s="79">
        <v>19.400000000000002</v>
      </c>
      <c r="J93" s="80" t="s">
        <v>13</v>
      </c>
      <c r="K93" s="28">
        <v>672</v>
      </c>
      <c r="L93" s="82">
        <v>45</v>
      </c>
    </row>
    <row r="94" spans="1:12">
      <c r="A94" s="22" t="s">
        <v>180</v>
      </c>
      <c r="B94" s="21" t="s">
        <v>76</v>
      </c>
      <c r="C94" s="74" t="s">
        <v>182</v>
      </c>
      <c r="D94" s="160"/>
      <c r="E94" s="76">
        <v>55</v>
      </c>
      <c r="F94" s="77"/>
      <c r="G94" s="77">
        <v>3000</v>
      </c>
      <c r="H94" s="77"/>
      <c r="I94" s="79">
        <v>36.9</v>
      </c>
      <c r="J94" s="80" t="s">
        <v>13</v>
      </c>
      <c r="K94" s="28">
        <v>672</v>
      </c>
      <c r="L94" s="82">
        <v>55</v>
      </c>
    </row>
    <row r="95" spans="1:12">
      <c r="A95" s="22" t="s">
        <v>180</v>
      </c>
      <c r="B95" s="21" t="s">
        <v>76</v>
      </c>
      <c r="C95" s="74" t="s">
        <v>182</v>
      </c>
      <c r="D95" s="160"/>
      <c r="E95" s="76">
        <v>60</v>
      </c>
      <c r="F95" s="77"/>
      <c r="G95" s="77"/>
      <c r="H95" s="77"/>
      <c r="I95" s="79">
        <v>20.2</v>
      </c>
      <c r="J95" s="80" t="s">
        <v>13</v>
      </c>
      <c r="K95" s="28">
        <v>672</v>
      </c>
      <c r="L95" s="82">
        <v>60</v>
      </c>
    </row>
    <row r="96" spans="1:12">
      <c r="A96" s="22" t="s">
        <v>180</v>
      </c>
      <c r="B96" s="21" t="s">
        <v>76</v>
      </c>
      <c r="C96" s="74" t="s">
        <v>182</v>
      </c>
      <c r="D96" s="160"/>
      <c r="E96" s="76">
        <v>65</v>
      </c>
      <c r="F96" s="77"/>
      <c r="G96" s="77"/>
      <c r="H96" s="77"/>
      <c r="I96" s="79">
        <v>13.3</v>
      </c>
      <c r="J96" s="80" t="s">
        <v>13</v>
      </c>
      <c r="K96" s="28">
        <v>672</v>
      </c>
      <c r="L96" s="82">
        <v>65</v>
      </c>
    </row>
    <row r="97" spans="1:12">
      <c r="A97" s="22" t="s">
        <v>180</v>
      </c>
      <c r="B97" s="21" t="s">
        <v>76</v>
      </c>
      <c r="C97" s="74" t="s">
        <v>182</v>
      </c>
      <c r="D97" s="160"/>
      <c r="E97" s="76">
        <v>65</v>
      </c>
      <c r="F97" s="77"/>
      <c r="G97" s="77"/>
      <c r="H97" s="77" t="s">
        <v>94</v>
      </c>
      <c r="I97" s="79">
        <v>42.1</v>
      </c>
      <c r="J97" s="80" t="s">
        <v>13</v>
      </c>
      <c r="K97" s="28">
        <v>672</v>
      </c>
      <c r="L97" s="82">
        <v>65</v>
      </c>
    </row>
    <row r="98" spans="1:12">
      <c r="A98" s="22" t="s">
        <v>180</v>
      </c>
      <c r="B98" s="21" t="s">
        <v>76</v>
      </c>
      <c r="C98" s="74" t="s">
        <v>182</v>
      </c>
      <c r="D98" s="160"/>
      <c r="E98" s="76">
        <v>70</v>
      </c>
      <c r="F98" s="77"/>
      <c r="G98" s="77"/>
      <c r="H98" s="77" t="s">
        <v>94</v>
      </c>
      <c r="I98" s="79">
        <v>47.9</v>
      </c>
      <c r="J98" s="80" t="s">
        <v>13</v>
      </c>
      <c r="K98" s="28">
        <v>672</v>
      </c>
      <c r="L98" s="82">
        <v>70</v>
      </c>
    </row>
    <row r="99" spans="1:12">
      <c r="A99" s="162" t="s">
        <v>180</v>
      </c>
      <c r="B99" s="177" t="s">
        <v>76</v>
      </c>
      <c r="C99" s="213" t="s">
        <v>182</v>
      </c>
      <c r="D99" s="163"/>
      <c r="E99" s="180">
        <v>70</v>
      </c>
      <c r="F99" s="164"/>
      <c r="G99" s="164"/>
      <c r="H99" s="164" t="s">
        <v>489</v>
      </c>
      <c r="I99" s="165">
        <v>62.8</v>
      </c>
      <c r="J99" s="166" t="s">
        <v>13</v>
      </c>
      <c r="K99" s="28">
        <v>672</v>
      </c>
      <c r="L99" s="82">
        <v>70</v>
      </c>
    </row>
    <row r="100" spans="1:12">
      <c r="A100" s="162" t="s">
        <v>180</v>
      </c>
      <c r="B100" s="177" t="s">
        <v>76</v>
      </c>
      <c r="C100" s="213" t="s">
        <v>182</v>
      </c>
      <c r="D100" s="163"/>
      <c r="E100" s="180">
        <v>70</v>
      </c>
      <c r="F100" s="164"/>
      <c r="G100" s="164"/>
      <c r="H100" s="164"/>
      <c r="I100" s="165">
        <v>20</v>
      </c>
      <c r="J100" s="166" t="s">
        <v>13</v>
      </c>
      <c r="K100" s="28">
        <v>672</v>
      </c>
      <c r="L100" s="82">
        <v>70</v>
      </c>
    </row>
    <row r="101" spans="1:12">
      <c r="A101" s="22" t="s">
        <v>180</v>
      </c>
      <c r="B101" s="21" t="s">
        <v>76</v>
      </c>
      <c r="C101" s="74" t="s">
        <v>182</v>
      </c>
      <c r="D101" s="160"/>
      <c r="E101" s="76">
        <v>80</v>
      </c>
      <c r="F101" s="77"/>
      <c r="G101" s="77"/>
      <c r="H101" s="77"/>
      <c r="I101" s="79">
        <v>16</v>
      </c>
      <c r="J101" s="80" t="s">
        <v>13</v>
      </c>
      <c r="K101" s="28">
        <v>672</v>
      </c>
      <c r="L101" s="82">
        <v>80</v>
      </c>
    </row>
    <row r="102" spans="1:12">
      <c r="A102" s="162" t="s">
        <v>180</v>
      </c>
      <c r="B102" s="177" t="s">
        <v>76</v>
      </c>
      <c r="C102" s="213" t="s">
        <v>182</v>
      </c>
      <c r="D102" s="163"/>
      <c r="E102" s="180">
        <v>90</v>
      </c>
      <c r="F102" s="164"/>
      <c r="G102" s="164">
        <v>900</v>
      </c>
      <c r="H102" s="164"/>
      <c r="I102" s="165">
        <v>48</v>
      </c>
      <c r="J102" s="166" t="s">
        <v>13</v>
      </c>
      <c r="K102" s="28">
        <v>672</v>
      </c>
      <c r="L102" s="82">
        <v>90</v>
      </c>
    </row>
    <row r="103" spans="1:12">
      <c r="A103" s="162" t="s">
        <v>180</v>
      </c>
      <c r="B103" s="177" t="s">
        <v>76</v>
      </c>
      <c r="C103" s="213" t="s">
        <v>182</v>
      </c>
      <c r="D103" s="163"/>
      <c r="E103" s="180">
        <v>100</v>
      </c>
      <c r="F103" s="164"/>
      <c r="G103" s="164">
        <v>160</v>
      </c>
      <c r="H103" s="164"/>
      <c r="I103" s="165">
        <v>11</v>
      </c>
      <c r="J103" s="166" t="s">
        <v>13</v>
      </c>
      <c r="K103" s="28">
        <v>672</v>
      </c>
      <c r="L103" s="82">
        <v>110</v>
      </c>
    </row>
    <row r="104" spans="1:12">
      <c r="A104" s="162" t="s">
        <v>180</v>
      </c>
      <c r="B104" s="177" t="s">
        <v>76</v>
      </c>
      <c r="C104" s="213" t="s">
        <v>182</v>
      </c>
      <c r="D104" s="163"/>
      <c r="E104" s="180">
        <v>100</v>
      </c>
      <c r="F104" s="164"/>
      <c r="G104" s="164">
        <v>400</v>
      </c>
      <c r="H104" s="164"/>
      <c r="I104" s="165">
        <v>26.6</v>
      </c>
      <c r="J104" s="166" t="s">
        <v>13</v>
      </c>
      <c r="K104" s="28">
        <v>672</v>
      </c>
      <c r="L104" s="82">
        <v>110</v>
      </c>
    </row>
    <row r="105" spans="1:12">
      <c r="A105" s="22" t="s">
        <v>180</v>
      </c>
      <c r="B105" s="21" t="s">
        <v>76</v>
      </c>
      <c r="C105" s="74" t="s">
        <v>182</v>
      </c>
      <c r="D105" s="185"/>
      <c r="E105" s="76">
        <v>120</v>
      </c>
      <c r="F105" s="77"/>
      <c r="G105" s="112"/>
      <c r="H105" s="77" t="s">
        <v>185</v>
      </c>
      <c r="I105" s="79">
        <v>32.400000000000006</v>
      </c>
      <c r="J105" s="80" t="s">
        <v>13</v>
      </c>
      <c r="K105" s="28">
        <v>672</v>
      </c>
      <c r="L105" s="82">
        <v>130</v>
      </c>
    </row>
    <row r="106" spans="1:12">
      <c r="A106" s="11" t="s">
        <v>180</v>
      </c>
      <c r="B106" s="12" t="s">
        <v>76</v>
      </c>
      <c r="C106" s="66" t="s">
        <v>490</v>
      </c>
      <c r="D106" s="156"/>
      <c r="E106" s="26">
        <v>130</v>
      </c>
      <c r="F106" s="13"/>
      <c r="G106" s="13"/>
      <c r="H106" s="13" t="s">
        <v>491</v>
      </c>
      <c r="I106" s="27">
        <v>43.4</v>
      </c>
      <c r="J106" s="14" t="s">
        <v>13</v>
      </c>
      <c r="K106" s="28">
        <v>672</v>
      </c>
      <c r="L106" s="82"/>
    </row>
    <row r="107" spans="1:12">
      <c r="A107" s="11" t="s">
        <v>180</v>
      </c>
      <c r="B107" s="12" t="s">
        <v>76</v>
      </c>
      <c r="C107" s="182" t="s">
        <v>182</v>
      </c>
      <c r="D107" s="156"/>
      <c r="E107" s="26">
        <v>138</v>
      </c>
      <c r="F107" s="13"/>
      <c r="G107" s="13">
        <v>260</v>
      </c>
      <c r="H107" s="13"/>
      <c r="I107" s="27">
        <v>33.200000000000003</v>
      </c>
      <c r="J107" s="14" t="s">
        <v>13</v>
      </c>
      <c r="K107" s="28">
        <v>672</v>
      </c>
      <c r="L107" s="82">
        <v>150</v>
      </c>
    </row>
    <row r="108" spans="1:12">
      <c r="A108" s="11" t="s">
        <v>180</v>
      </c>
      <c r="B108" s="12" t="s">
        <v>76</v>
      </c>
      <c r="C108" s="182" t="s">
        <v>492</v>
      </c>
      <c r="D108" s="156"/>
      <c r="E108" s="26">
        <v>140</v>
      </c>
      <c r="F108" s="13"/>
      <c r="G108" s="13">
        <v>120</v>
      </c>
      <c r="H108" s="13"/>
      <c r="I108" s="27">
        <v>14.9</v>
      </c>
      <c r="J108" s="14" t="s">
        <v>13</v>
      </c>
      <c r="K108" s="28">
        <v>672</v>
      </c>
      <c r="L108" s="82">
        <v>160</v>
      </c>
    </row>
    <row r="109" spans="1:12">
      <c r="A109" s="11" t="s">
        <v>180</v>
      </c>
      <c r="B109" s="12" t="s">
        <v>76</v>
      </c>
      <c r="C109" s="182" t="s">
        <v>182</v>
      </c>
      <c r="D109" s="156"/>
      <c r="E109" s="26">
        <v>150</v>
      </c>
      <c r="F109" s="13"/>
      <c r="G109" s="13"/>
      <c r="H109" s="13"/>
      <c r="I109" s="27">
        <v>1124.8</v>
      </c>
      <c r="J109" s="14" t="s">
        <v>13</v>
      </c>
      <c r="K109" s="28">
        <v>672</v>
      </c>
      <c r="L109" s="82">
        <v>160</v>
      </c>
    </row>
    <row r="110" spans="1:12">
      <c r="A110" s="11" t="s">
        <v>180</v>
      </c>
      <c r="B110" s="12" t="s">
        <v>76</v>
      </c>
      <c r="C110" s="182" t="s">
        <v>182</v>
      </c>
      <c r="D110" s="156"/>
      <c r="E110" s="26">
        <v>150</v>
      </c>
      <c r="F110" s="13"/>
      <c r="G110" s="13">
        <v>370</v>
      </c>
      <c r="H110" s="13"/>
      <c r="I110" s="27">
        <v>55.2</v>
      </c>
      <c r="J110" s="14" t="s">
        <v>13</v>
      </c>
      <c r="K110" s="28">
        <v>672</v>
      </c>
      <c r="L110" s="82">
        <v>160</v>
      </c>
    </row>
    <row r="111" spans="1:12">
      <c r="A111" s="11" t="s">
        <v>180</v>
      </c>
      <c r="B111" s="12" t="s">
        <v>76</v>
      </c>
      <c r="C111" s="182" t="s">
        <v>182</v>
      </c>
      <c r="D111" s="156"/>
      <c r="E111" s="26">
        <v>158</v>
      </c>
      <c r="F111" s="13"/>
      <c r="G111" s="13"/>
      <c r="H111" s="13"/>
      <c r="I111" s="27">
        <v>168.6</v>
      </c>
      <c r="J111" s="14" t="s">
        <v>13</v>
      </c>
      <c r="K111" s="28">
        <v>672</v>
      </c>
      <c r="L111" s="82">
        <v>170</v>
      </c>
    </row>
    <row r="112" spans="1:12">
      <c r="A112" s="11" t="s">
        <v>180</v>
      </c>
      <c r="B112" s="12" t="s">
        <v>76</v>
      </c>
      <c r="C112" s="182" t="s">
        <v>182</v>
      </c>
      <c r="D112" s="156"/>
      <c r="E112" s="26">
        <v>158</v>
      </c>
      <c r="F112" s="13"/>
      <c r="G112" s="13"/>
      <c r="H112" s="13"/>
      <c r="I112" s="27">
        <v>22.9</v>
      </c>
      <c r="J112" s="14" t="s">
        <v>13</v>
      </c>
      <c r="K112" s="28">
        <v>672</v>
      </c>
      <c r="L112" s="82">
        <v>170</v>
      </c>
    </row>
    <row r="113" spans="1:12">
      <c r="A113" s="11" t="s">
        <v>180</v>
      </c>
      <c r="B113" s="12" t="s">
        <v>76</v>
      </c>
      <c r="C113" s="66" t="s">
        <v>14</v>
      </c>
      <c r="D113" s="156"/>
      <c r="E113" s="26">
        <v>7</v>
      </c>
      <c r="F113" s="13"/>
      <c r="G113" s="13"/>
      <c r="H113" s="13" t="s">
        <v>493</v>
      </c>
      <c r="I113" s="27">
        <v>26.6</v>
      </c>
      <c r="J113" s="14" t="s">
        <v>13</v>
      </c>
      <c r="K113" s="28">
        <v>672</v>
      </c>
      <c r="L113" s="82">
        <v>5</v>
      </c>
    </row>
    <row r="114" spans="1:12">
      <c r="A114" s="11" t="s">
        <v>180</v>
      </c>
      <c r="B114" s="12" t="s">
        <v>76</v>
      </c>
      <c r="C114" s="66" t="s">
        <v>14</v>
      </c>
      <c r="D114" s="156"/>
      <c r="E114" s="26">
        <v>16</v>
      </c>
      <c r="F114" s="13"/>
      <c r="G114" s="67"/>
      <c r="H114" s="13" t="s">
        <v>494</v>
      </c>
      <c r="I114" s="27">
        <v>21.9</v>
      </c>
      <c r="J114" s="14" t="s">
        <v>13</v>
      </c>
      <c r="K114" s="28">
        <v>672</v>
      </c>
      <c r="L114" s="82">
        <v>15</v>
      </c>
    </row>
    <row r="115" spans="1:12">
      <c r="A115" s="11" t="s">
        <v>180</v>
      </c>
      <c r="B115" s="12" t="s">
        <v>76</v>
      </c>
      <c r="C115" s="66" t="s">
        <v>14</v>
      </c>
      <c r="D115" s="156"/>
      <c r="E115" s="26">
        <v>18</v>
      </c>
      <c r="F115" s="13"/>
      <c r="G115" s="67">
        <v>1000</v>
      </c>
      <c r="H115" s="13"/>
      <c r="I115" s="27">
        <v>134.9</v>
      </c>
      <c r="J115" s="14" t="s">
        <v>13</v>
      </c>
      <c r="K115" s="28">
        <v>672</v>
      </c>
      <c r="L115" s="82">
        <v>20</v>
      </c>
    </row>
    <row r="116" spans="1:12">
      <c r="A116" s="11" t="s">
        <v>180</v>
      </c>
      <c r="B116" s="12" t="s">
        <v>76</v>
      </c>
      <c r="C116" s="66" t="s">
        <v>14</v>
      </c>
      <c r="D116" s="156"/>
      <c r="E116" s="26">
        <v>22</v>
      </c>
      <c r="F116" s="13"/>
      <c r="G116" s="13"/>
      <c r="H116" s="13"/>
      <c r="I116" s="27">
        <v>39.700000000000003</v>
      </c>
      <c r="J116" s="14" t="s">
        <v>13</v>
      </c>
      <c r="K116" s="28">
        <v>672</v>
      </c>
      <c r="L116" s="82">
        <v>20</v>
      </c>
    </row>
    <row r="117" spans="1:12">
      <c r="A117" s="11" t="s">
        <v>180</v>
      </c>
      <c r="B117" s="12" t="s">
        <v>76</v>
      </c>
      <c r="C117" s="66" t="s">
        <v>14</v>
      </c>
      <c r="D117" s="156"/>
      <c r="E117" s="26">
        <v>24</v>
      </c>
      <c r="F117" s="13" t="s">
        <v>153</v>
      </c>
      <c r="G117" s="13"/>
      <c r="H117" s="13"/>
      <c r="I117" s="27">
        <v>10</v>
      </c>
      <c r="J117" s="14" t="s">
        <v>13</v>
      </c>
      <c r="K117" s="28">
        <v>672</v>
      </c>
      <c r="L117" s="82">
        <v>25</v>
      </c>
    </row>
    <row r="118" spans="1:12">
      <c r="A118" s="11" t="s">
        <v>180</v>
      </c>
      <c r="B118" s="12" t="s">
        <v>76</v>
      </c>
      <c r="C118" s="66" t="s">
        <v>14</v>
      </c>
      <c r="D118" s="156"/>
      <c r="E118" s="26">
        <v>80</v>
      </c>
      <c r="F118" s="13"/>
      <c r="G118" s="13"/>
      <c r="H118" s="13" t="s">
        <v>495</v>
      </c>
      <c r="I118" s="27">
        <v>17.2</v>
      </c>
      <c r="J118" s="14" t="s">
        <v>13</v>
      </c>
      <c r="K118" s="28">
        <v>672</v>
      </c>
      <c r="L118" s="82">
        <v>80</v>
      </c>
    </row>
    <row r="119" spans="1:12">
      <c r="A119" s="11" t="s">
        <v>180</v>
      </c>
      <c r="B119" s="12" t="s">
        <v>76</v>
      </c>
      <c r="C119" s="66" t="s">
        <v>14</v>
      </c>
      <c r="D119" s="156"/>
      <c r="E119" s="26">
        <v>80</v>
      </c>
      <c r="F119" s="13"/>
      <c r="G119" s="67"/>
      <c r="H119" s="13"/>
      <c r="I119" s="27">
        <v>23.5</v>
      </c>
      <c r="J119" s="14" t="s">
        <v>13</v>
      </c>
      <c r="K119" s="28">
        <v>672</v>
      </c>
      <c r="L119" s="82">
        <v>80</v>
      </c>
    </row>
    <row r="120" spans="1:12">
      <c r="A120" s="11" t="s">
        <v>180</v>
      </c>
      <c r="B120" s="12" t="s">
        <v>76</v>
      </c>
      <c r="C120" s="66" t="s">
        <v>14</v>
      </c>
      <c r="D120" s="156"/>
      <c r="E120" s="26">
        <v>240</v>
      </c>
      <c r="F120" s="13"/>
      <c r="G120" s="13"/>
      <c r="H120" s="13" t="s">
        <v>495</v>
      </c>
      <c r="I120" s="27">
        <v>93.8</v>
      </c>
      <c r="J120" s="14" t="s">
        <v>13</v>
      </c>
      <c r="K120" s="28">
        <v>672</v>
      </c>
      <c r="L120" s="82">
        <v>270</v>
      </c>
    </row>
    <row r="121" spans="1:12">
      <c r="A121" s="11" t="s">
        <v>180</v>
      </c>
      <c r="B121" s="210" t="s">
        <v>360</v>
      </c>
      <c r="C121" s="66" t="s">
        <v>496</v>
      </c>
      <c r="D121" s="183"/>
      <c r="E121" s="26"/>
      <c r="F121" s="13"/>
      <c r="G121" s="13"/>
      <c r="H121" s="13" t="s">
        <v>497</v>
      </c>
      <c r="I121" s="27">
        <v>53.4</v>
      </c>
      <c r="J121" s="14" t="s">
        <v>13</v>
      </c>
      <c r="K121" s="28" t="s">
        <v>510</v>
      </c>
      <c r="L121" s="82"/>
    </row>
    <row r="122" spans="1:12">
      <c r="A122" s="11" t="s">
        <v>180</v>
      </c>
      <c r="B122" s="210" t="s">
        <v>360</v>
      </c>
      <c r="C122" s="66" t="s">
        <v>496</v>
      </c>
      <c r="D122" s="183"/>
      <c r="E122" s="26"/>
      <c r="F122" s="13"/>
      <c r="G122" s="13"/>
      <c r="H122" s="13" t="s">
        <v>498</v>
      </c>
      <c r="I122" s="27">
        <v>26.099999999999998</v>
      </c>
      <c r="J122" s="14" t="s">
        <v>13</v>
      </c>
      <c r="K122" s="28" t="s">
        <v>510</v>
      </c>
      <c r="L122" s="82"/>
    </row>
    <row r="123" spans="1:12" ht="26.4">
      <c r="A123" s="11" t="s">
        <v>180</v>
      </c>
      <c r="B123" s="210" t="s">
        <v>360</v>
      </c>
      <c r="C123" s="66" t="s">
        <v>496</v>
      </c>
      <c r="D123" s="183"/>
      <c r="E123" s="26"/>
      <c r="F123" s="13">
        <v>1000</v>
      </c>
      <c r="G123" s="13"/>
      <c r="H123" s="13" t="s">
        <v>498</v>
      </c>
      <c r="I123" s="27">
        <v>111</v>
      </c>
      <c r="J123" s="14" t="s">
        <v>13</v>
      </c>
      <c r="K123" s="28" t="s">
        <v>511</v>
      </c>
      <c r="L123" s="82"/>
    </row>
    <row r="124" spans="1:12" ht="26.4">
      <c r="A124" s="11" t="s">
        <v>180</v>
      </c>
      <c r="B124" s="210" t="s">
        <v>360</v>
      </c>
      <c r="C124" s="66"/>
      <c r="D124" s="183"/>
      <c r="E124" s="26"/>
      <c r="F124" s="13">
        <v>1000</v>
      </c>
      <c r="G124" s="13"/>
      <c r="H124" s="13" t="s">
        <v>498</v>
      </c>
      <c r="I124" s="27">
        <v>10.8</v>
      </c>
      <c r="J124" s="14" t="s">
        <v>13</v>
      </c>
      <c r="K124" s="28" t="s">
        <v>511</v>
      </c>
      <c r="L124" s="82"/>
    </row>
    <row r="125" spans="1:12">
      <c r="A125" s="11" t="s">
        <v>180</v>
      </c>
      <c r="B125" s="210" t="s">
        <v>360</v>
      </c>
      <c r="C125" s="66" t="s">
        <v>496</v>
      </c>
      <c r="D125" s="183"/>
      <c r="E125" s="26"/>
      <c r="F125" s="13">
        <v>900</v>
      </c>
      <c r="G125" s="13"/>
      <c r="H125" s="13" t="s">
        <v>498</v>
      </c>
      <c r="I125" s="27">
        <v>46</v>
      </c>
      <c r="J125" s="14" t="s">
        <v>13</v>
      </c>
      <c r="K125" s="28" t="s">
        <v>510</v>
      </c>
      <c r="L125" s="82"/>
    </row>
    <row r="126" spans="1:12" ht="26.4">
      <c r="A126" s="11" t="s">
        <v>180</v>
      </c>
      <c r="B126" s="210" t="s">
        <v>360</v>
      </c>
      <c r="C126" s="66"/>
      <c r="D126" s="183"/>
      <c r="E126" s="26"/>
      <c r="F126" s="13">
        <v>1000</v>
      </c>
      <c r="G126" s="13"/>
      <c r="H126" s="13" t="s">
        <v>498</v>
      </c>
      <c r="I126" s="27">
        <v>34.4</v>
      </c>
      <c r="J126" s="14" t="s">
        <v>13</v>
      </c>
      <c r="K126" s="28" t="s">
        <v>512</v>
      </c>
      <c r="L126" s="82"/>
    </row>
    <row r="127" spans="1:12" ht="26.4">
      <c r="A127" s="11" t="s">
        <v>180</v>
      </c>
      <c r="B127" s="210" t="s">
        <v>360</v>
      </c>
      <c r="C127" s="66"/>
      <c r="D127" s="183"/>
      <c r="E127" s="26"/>
      <c r="F127" s="13">
        <v>1000</v>
      </c>
      <c r="G127" s="13"/>
      <c r="H127" s="13" t="s">
        <v>498</v>
      </c>
      <c r="I127" s="27">
        <v>10.199999999999999</v>
      </c>
      <c r="J127" s="14" t="s">
        <v>13</v>
      </c>
      <c r="K127" s="28" t="s">
        <v>513</v>
      </c>
      <c r="L127" s="82"/>
    </row>
    <row r="128" spans="1:12">
      <c r="A128" s="11" t="s">
        <v>180</v>
      </c>
      <c r="B128" s="12" t="s">
        <v>92</v>
      </c>
      <c r="C128" s="29" t="s">
        <v>181</v>
      </c>
      <c r="D128" s="156" t="s">
        <v>25</v>
      </c>
      <c r="E128" s="26">
        <v>6</v>
      </c>
      <c r="F128" s="13">
        <v>1</v>
      </c>
      <c r="G128" s="13"/>
      <c r="H128" s="13" t="s">
        <v>499</v>
      </c>
      <c r="I128" s="27">
        <v>86.05</v>
      </c>
      <c r="J128" s="14" t="s">
        <v>13</v>
      </c>
      <c r="K128" s="28">
        <v>600</v>
      </c>
      <c r="L128" s="82"/>
    </row>
    <row r="129" spans="1:12">
      <c r="A129" s="11" t="s">
        <v>180</v>
      </c>
      <c r="B129" s="12" t="s">
        <v>92</v>
      </c>
      <c r="C129" s="29" t="s">
        <v>181</v>
      </c>
      <c r="D129" s="156" t="s">
        <v>25</v>
      </c>
      <c r="E129" s="26">
        <v>6</v>
      </c>
      <c r="F129" s="13">
        <v>1</v>
      </c>
      <c r="G129" s="13"/>
      <c r="H129" s="13" t="s">
        <v>500</v>
      </c>
      <c r="I129" s="27">
        <v>18.8</v>
      </c>
      <c r="J129" s="14" t="s">
        <v>13</v>
      </c>
      <c r="K129" s="28">
        <v>600</v>
      </c>
      <c r="L129" s="82"/>
    </row>
    <row r="130" spans="1:12">
      <c r="A130" s="11" t="s">
        <v>180</v>
      </c>
      <c r="B130" s="12" t="s">
        <v>92</v>
      </c>
      <c r="C130" s="182" t="s">
        <v>181</v>
      </c>
      <c r="D130" s="183"/>
      <c r="E130" s="26">
        <v>15</v>
      </c>
      <c r="F130" s="13">
        <v>3</v>
      </c>
      <c r="G130" s="13"/>
      <c r="H130" s="13" t="s">
        <v>501</v>
      </c>
      <c r="I130" s="27">
        <v>460.8</v>
      </c>
      <c r="J130" s="14" t="s">
        <v>13</v>
      </c>
      <c r="K130" s="28">
        <v>600</v>
      </c>
      <c r="L130" s="82"/>
    </row>
    <row r="131" spans="1:12">
      <c r="A131" s="11" t="s">
        <v>180</v>
      </c>
      <c r="B131" s="12" t="s">
        <v>92</v>
      </c>
      <c r="C131" s="182" t="s">
        <v>181</v>
      </c>
      <c r="D131" s="183"/>
      <c r="E131" s="26">
        <v>16</v>
      </c>
      <c r="F131" s="13">
        <v>1</v>
      </c>
      <c r="G131" s="13" t="s">
        <v>502</v>
      </c>
      <c r="H131" s="13"/>
      <c r="I131" s="27">
        <v>113.8</v>
      </c>
      <c r="J131" s="14" t="s">
        <v>13</v>
      </c>
      <c r="K131" s="28">
        <v>600</v>
      </c>
      <c r="L131" s="82"/>
    </row>
    <row r="132" spans="1:12">
      <c r="A132" s="11" t="s">
        <v>180</v>
      </c>
      <c r="B132" s="12" t="s">
        <v>92</v>
      </c>
      <c r="C132" s="182" t="s">
        <v>181</v>
      </c>
      <c r="D132" s="183"/>
      <c r="E132" s="69">
        <v>75</v>
      </c>
      <c r="F132" s="13">
        <v>10</v>
      </c>
      <c r="G132" s="13"/>
      <c r="H132" s="13" t="s">
        <v>503</v>
      </c>
      <c r="I132" s="27">
        <v>45.2</v>
      </c>
      <c r="J132" s="14" t="s">
        <v>13</v>
      </c>
      <c r="K132" s="28">
        <v>600</v>
      </c>
      <c r="L132" s="82"/>
    </row>
    <row r="133" spans="1:12">
      <c r="A133" s="11" t="s">
        <v>180</v>
      </c>
      <c r="B133" s="12" t="s">
        <v>92</v>
      </c>
      <c r="C133" s="29" t="s">
        <v>504</v>
      </c>
      <c r="D133" s="156"/>
      <c r="E133" s="26" t="s">
        <v>505</v>
      </c>
      <c r="F133" s="13">
        <v>2</v>
      </c>
      <c r="G133" s="13"/>
      <c r="H133" s="13" t="s">
        <v>506</v>
      </c>
      <c r="I133" s="27">
        <v>294</v>
      </c>
      <c r="J133" s="14" t="s">
        <v>13</v>
      </c>
      <c r="K133" s="28">
        <v>675</v>
      </c>
      <c r="L133" s="82"/>
    </row>
    <row r="134" spans="1:12">
      <c r="A134" s="11" t="s">
        <v>180</v>
      </c>
      <c r="B134" s="12" t="s">
        <v>92</v>
      </c>
      <c r="C134" s="182" t="s">
        <v>181</v>
      </c>
      <c r="D134" s="183"/>
      <c r="E134" s="69">
        <v>112</v>
      </c>
      <c r="F134" s="13">
        <v>6</v>
      </c>
      <c r="G134" s="13"/>
      <c r="H134" s="13"/>
      <c r="I134" s="27">
        <v>15.2</v>
      </c>
      <c r="J134" s="14" t="s">
        <v>13</v>
      </c>
      <c r="K134" s="28">
        <v>600</v>
      </c>
      <c r="L134" s="82"/>
    </row>
    <row r="135" spans="1:12">
      <c r="A135" s="11" t="s">
        <v>180</v>
      </c>
      <c r="B135" s="12" t="s">
        <v>92</v>
      </c>
      <c r="C135" s="182" t="s">
        <v>186</v>
      </c>
      <c r="D135" s="183"/>
      <c r="E135" s="26">
        <v>27</v>
      </c>
      <c r="F135" s="13">
        <v>3.5</v>
      </c>
      <c r="G135" s="13">
        <v>1500</v>
      </c>
      <c r="H135" s="13" t="s">
        <v>507</v>
      </c>
      <c r="I135" s="27">
        <v>168.39999999999998</v>
      </c>
      <c r="J135" s="14" t="s">
        <v>13</v>
      </c>
      <c r="K135" s="28">
        <v>600</v>
      </c>
      <c r="L135" s="82"/>
    </row>
    <row r="136" spans="1:12">
      <c r="A136" s="11" t="s">
        <v>180</v>
      </c>
      <c r="B136" s="12" t="s">
        <v>92</v>
      </c>
      <c r="C136" s="182" t="s">
        <v>186</v>
      </c>
      <c r="D136" s="183"/>
      <c r="E136" s="26">
        <v>120</v>
      </c>
      <c r="F136" s="13">
        <v>22</v>
      </c>
      <c r="G136" s="13">
        <v>1600</v>
      </c>
      <c r="H136" s="13" t="s">
        <v>486</v>
      </c>
      <c r="I136" s="27">
        <v>63.2</v>
      </c>
      <c r="J136" s="14" t="s">
        <v>13</v>
      </c>
      <c r="K136" s="28">
        <v>600</v>
      </c>
      <c r="L136" s="82">
        <v>130</v>
      </c>
    </row>
    <row r="137" spans="1:12" ht="26.4">
      <c r="A137" s="11" t="s">
        <v>180</v>
      </c>
      <c r="B137" s="12" t="s">
        <v>92</v>
      </c>
      <c r="C137" s="66" t="s">
        <v>14</v>
      </c>
      <c r="D137" s="183"/>
      <c r="E137" s="26">
        <v>2</v>
      </c>
      <c r="F137" s="13">
        <v>0.2</v>
      </c>
      <c r="G137" s="13">
        <v>1800</v>
      </c>
      <c r="H137" s="13"/>
      <c r="I137" s="27">
        <v>15.100000000000001</v>
      </c>
      <c r="J137" s="14" t="s">
        <v>13</v>
      </c>
      <c r="K137" s="28" t="s">
        <v>514</v>
      </c>
      <c r="L137" s="82"/>
    </row>
    <row r="138" spans="1:12">
      <c r="A138" s="11" t="s">
        <v>180</v>
      </c>
      <c r="B138" s="12" t="s">
        <v>92</v>
      </c>
      <c r="C138" s="66" t="s">
        <v>14</v>
      </c>
      <c r="D138" s="183"/>
      <c r="E138" s="26">
        <v>12</v>
      </c>
      <c r="F138" s="13">
        <v>3</v>
      </c>
      <c r="G138" s="13">
        <v>1000</v>
      </c>
      <c r="H138" s="13" t="s">
        <v>508</v>
      </c>
      <c r="I138" s="27">
        <v>13.4</v>
      </c>
      <c r="J138" s="14" t="s">
        <v>13</v>
      </c>
      <c r="K138" s="28">
        <v>600</v>
      </c>
      <c r="L138" s="82"/>
    </row>
    <row r="139" spans="1:12">
      <c r="A139" s="11" t="s">
        <v>180</v>
      </c>
      <c r="B139" s="12" t="s">
        <v>155</v>
      </c>
      <c r="C139" s="182" t="s">
        <v>182</v>
      </c>
      <c r="D139" s="156"/>
      <c r="E139" s="26">
        <v>3</v>
      </c>
      <c r="F139" s="13"/>
      <c r="G139" s="13"/>
      <c r="H139" s="13" t="s">
        <v>509</v>
      </c>
      <c r="I139" s="27">
        <v>37.699999999999996</v>
      </c>
      <c r="J139" s="14" t="s">
        <v>13</v>
      </c>
      <c r="K139" s="28">
        <v>690</v>
      </c>
      <c r="L139" s="82"/>
    </row>
    <row r="140" spans="1:12">
      <c r="A140" s="22" t="s">
        <v>180</v>
      </c>
      <c r="B140" s="21" t="s">
        <v>155</v>
      </c>
      <c r="C140" s="74" t="s">
        <v>182</v>
      </c>
      <c r="D140" s="160"/>
      <c r="E140" s="76">
        <v>6</v>
      </c>
      <c r="F140" s="77"/>
      <c r="G140" s="77">
        <v>3000</v>
      </c>
      <c r="H140" s="77"/>
      <c r="I140" s="79">
        <v>10</v>
      </c>
      <c r="J140" s="80" t="s">
        <v>13</v>
      </c>
      <c r="K140" s="28">
        <v>690</v>
      </c>
      <c r="L140" s="82">
        <v>5</v>
      </c>
    </row>
    <row r="141" spans="1:12">
      <c r="A141" s="22" t="s">
        <v>180</v>
      </c>
      <c r="B141" s="21" t="s">
        <v>155</v>
      </c>
      <c r="C141" s="74" t="s">
        <v>182</v>
      </c>
      <c r="D141" s="160"/>
      <c r="E141" s="76">
        <v>8</v>
      </c>
      <c r="F141" s="77"/>
      <c r="G141" s="77"/>
      <c r="H141" s="77" t="s">
        <v>413</v>
      </c>
      <c r="I141" s="79">
        <v>161.19999999999999</v>
      </c>
      <c r="J141" s="80" t="s">
        <v>13</v>
      </c>
      <c r="K141" s="28">
        <v>690</v>
      </c>
      <c r="L141" s="82">
        <v>8</v>
      </c>
    </row>
    <row r="142" spans="1:12">
      <c r="A142" s="11" t="s">
        <v>180</v>
      </c>
      <c r="B142" s="12" t="s">
        <v>155</v>
      </c>
      <c r="C142" s="182" t="s">
        <v>182</v>
      </c>
      <c r="D142" s="156"/>
      <c r="E142" s="26">
        <v>9</v>
      </c>
      <c r="F142" s="13"/>
      <c r="G142" s="13"/>
      <c r="H142" s="13"/>
      <c r="I142" s="27">
        <v>17.600000000000001</v>
      </c>
      <c r="J142" s="14" t="s">
        <v>13</v>
      </c>
      <c r="K142" s="28">
        <v>690</v>
      </c>
      <c r="L142" s="82">
        <v>8</v>
      </c>
    </row>
    <row r="143" spans="1:12">
      <c r="A143" s="11" t="s">
        <v>180</v>
      </c>
      <c r="B143" s="12" t="s">
        <v>155</v>
      </c>
      <c r="C143" s="182" t="s">
        <v>182</v>
      </c>
      <c r="D143" s="156"/>
      <c r="E143" s="26">
        <v>9</v>
      </c>
      <c r="F143" s="13"/>
      <c r="G143" s="13"/>
      <c r="H143" s="13" t="s">
        <v>477</v>
      </c>
      <c r="I143" s="27">
        <v>12.2</v>
      </c>
      <c r="J143" s="14" t="s">
        <v>13</v>
      </c>
      <c r="K143" s="28">
        <v>690</v>
      </c>
      <c r="L143" s="82">
        <v>8</v>
      </c>
    </row>
    <row r="144" spans="1:12">
      <c r="A144" s="11" t="s">
        <v>180</v>
      </c>
      <c r="B144" s="12" t="s">
        <v>155</v>
      </c>
      <c r="C144" s="182" t="s">
        <v>182</v>
      </c>
      <c r="D144" s="156"/>
      <c r="E144" s="26">
        <v>9</v>
      </c>
      <c r="F144" s="13"/>
      <c r="G144" s="13"/>
      <c r="H144" s="13"/>
      <c r="I144" s="27">
        <v>24</v>
      </c>
      <c r="J144" s="14" t="s">
        <v>13</v>
      </c>
      <c r="K144" s="28">
        <v>690</v>
      </c>
      <c r="L144" s="82">
        <v>8</v>
      </c>
    </row>
    <row r="145" spans="1:12">
      <c r="A145" s="11" t="s">
        <v>180</v>
      </c>
      <c r="B145" s="12" t="s">
        <v>155</v>
      </c>
      <c r="C145" s="182" t="s">
        <v>182</v>
      </c>
      <c r="D145" s="156"/>
      <c r="E145" s="26">
        <v>9</v>
      </c>
      <c r="F145" s="13"/>
      <c r="G145" s="13"/>
      <c r="H145" s="13"/>
      <c r="I145" s="27">
        <v>73.400000000000006</v>
      </c>
      <c r="J145" s="14" t="s">
        <v>13</v>
      </c>
      <c r="K145" s="28">
        <v>690</v>
      </c>
      <c r="L145" s="82">
        <v>8</v>
      </c>
    </row>
    <row r="146" spans="1:12">
      <c r="A146" s="22" t="s">
        <v>180</v>
      </c>
      <c r="B146" s="21" t="s">
        <v>155</v>
      </c>
      <c r="C146" s="74" t="s">
        <v>182</v>
      </c>
      <c r="D146" s="160"/>
      <c r="E146" s="76">
        <v>10</v>
      </c>
      <c r="F146" s="77"/>
      <c r="G146" s="77"/>
      <c r="H146" s="77"/>
      <c r="I146" s="79">
        <v>25</v>
      </c>
      <c r="J146" s="80" t="s">
        <v>13</v>
      </c>
      <c r="K146" s="28">
        <v>672</v>
      </c>
      <c r="L146" s="82">
        <v>10</v>
      </c>
    </row>
    <row r="147" spans="1:12">
      <c r="A147" s="22" t="s">
        <v>180</v>
      </c>
      <c r="B147" s="21" t="s">
        <v>155</v>
      </c>
      <c r="C147" s="74" t="s">
        <v>182</v>
      </c>
      <c r="D147" s="160"/>
      <c r="E147" s="76">
        <v>10</v>
      </c>
      <c r="F147" s="77"/>
      <c r="G147" s="77">
        <v>3000</v>
      </c>
      <c r="H147" s="77"/>
      <c r="I147" s="79">
        <v>10.8</v>
      </c>
      <c r="J147" s="80" t="s">
        <v>13</v>
      </c>
      <c r="K147" s="28">
        <v>672</v>
      </c>
      <c r="L147" s="82">
        <v>10</v>
      </c>
    </row>
    <row r="148" spans="1:12">
      <c r="A148" s="22" t="s">
        <v>180</v>
      </c>
      <c r="B148" s="21" t="s">
        <v>155</v>
      </c>
      <c r="C148" s="74" t="s">
        <v>182</v>
      </c>
      <c r="D148" s="160"/>
      <c r="E148" s="76">
        <v>18</v>
      </c>
      <c r="F148" s="77"/>
      <c r="G148" s="77"/>
      <c r="H148" s="77"/>
      <c r="I148" s="79">
        <v>169.8</v>
      </c>
      <c r="J148" s="80" t="s">
        <v>13</v>
      </c>
      <c r="K148" s="28">
        <v>672</v>
      </c>
      <c r="L148" s="82">
        <v>20</v>
      </c>
    </row>
    <row r="149" spans="1:12">
      <c r="A149" s="167" t="s">
        <v>180</v>
      </c>
      <c r="B149" s="126" t="s">
        <v>155</v>
      </c>
      <c r="C149" s="186" t="s">
        <v>182</v>
      </c>
      <c r="D149" s="170"/>
      <c r="E149" s="129">
        <v>19</v>
      </c>
      <c r="F149" s="94"/>
      <c r="G149" s="94"/>
      <c r="H149" s="187"/>
      <c r="I149" s="176">
        <v>22</v>
      </c>
      <c r="J149" s="174" t="s">
        <v>13</v>
      </c>
      <c r="K149" s="28">
        <v>672</v>
      </c>
      <c r="L149" s="82">
        <v>20</v>
      </c>
    </row>
    <row r="150" spans="1:12">
      <c r="A150" s="11" t="s">
        <v>180</v>
      </c>
      <c r="B150" s="12" t="s">
        <v>155</v>
      </c>
      <c r="C150" s="182" t="s">
        <v>182</v>
      </c>
      <c r="D150" s="156"/>
      <c r="E150" s="26">
        <v>19</v>
      </c>
      <c r="F150" s="13"/>
      <c r="G150" s="13"/>
      <c r="H150" s="210"/>
      <c r="I150" s="27">
        <v>10</v>
      </c>
      <c r="J150" s="14" t="s">
        <v>13</v>
      </c>
      <c r="K150" s="28">
        <v>672</v>
      </c>
      <c r="L150" s="82">
        <v>20</v>
      </c>
    </row>
    <row r="151" spans="1:12">
      <c r="A151" s="11" t="s">
        <v>180</v>
      </c>
      <c r="B151" s="12" t="s">
        <v>155</v>
      </c>
      <c r="C151" s="182" t="s">
        <v>182</v>
      </c>
      <c r="D151" s="156"/>
      <c r="E151" s="26">
        <v>19</v>
      </c>
      <c r="F151" s="13"/>
      <c r="G151" s="13"/>
      <c r="H151" s="210"/>
      <c r="I151" s="27">
        <v>74.599999999999994</v>
      </c>
      <c r="J151" s="14" t="s">
        <v>13</v>
      </c>
      <c r="K151" s="28">
        <v>672</v>
      </c>
      <c r="L151" s="82">
        <v>20</v>
      </c>
    </row>
    <row r="152" spans="1:12">
      <c r="A152" s="11" t="s">
        <v>180</v>
      </c>
      <c r="B152" s="12" t="s">
        <v>155</v>
      </c>
      <c r="C152" s="182" t="s">
        <v>182</v>
      </c>
      <c r="D152" s="156"/>
      <c r="E152" s="26">
        <v>19</v>
      </c>
      <c r="F152" s="13"/>
      <c r="G152" s="13"/>
      <c r="H152" s="210"/>
      <c r="I152" s="27">
        <v>166.8</v>
      </c>
      <c r="J152" s="14" t="s">
        <v>13</v>
      </c>
      <c r="K152" s="28">
        <v>672</v>
      </c>
      <c r="L152" s="82">
        <v>20</v>
      </c>
    </row>
    <row r="153" spans="1:12">
      <c r="A153" s="11" t="s">
        <v>180</v>
      </c>
      <c r="B153" s="12" t="s">
        <v>155</v>
      </c>
      <c r="C153" s="182" t="s">
        <v>182</v>
      </c>
      <c r="D153" s="156"/>
      <c r="E153" s="26">
        <v>19</v>
      </c>
      <c r="F153" s="13"/>
      <c r="G153" s="13"/>
      <c r="H153" s="210"/>
      <c r="I153" s="27">
        <v>13.4</v>
      </c>
      <c r="J153" s="14" t="s">
        <v>13</v>
      </c>
      <c r="K153" s="28">
        <v>672</v>
      </c>
      <c r="L153" s="82">
        <v>20</v>
      </c>
    </row>
    <row r="154" spans="1:12">
      <c r="A154" s="11" t="s">
        <v>180</v>
      </c>
      <c r="B154" s="12" t="s">
        <v>155</v>
      </c>
      <c r="C154" s="182" t="s">
        <v>182</v>
      </c>
      <c r="D154" s="156"/>
      <c r="E154" s="26">
        <v>19</v>
      </c>
      <c r="F154" s="13"/>
      <c r="G154" s="13"/>
      <c r="H154" s="210"/>
      <c r="I154" s="27">
        <v>18.600000000000001</v>
      </c>
      <c r="J154" s="14" t="s">
        <v>13</v>
      </c>
      <c r="K154" s="28">
        <v>672</v>
      </c>
      <c r="L154" s="82">
        <v>20</v>
      </c>
    </row>
    <row r="155" spans="1:12">
      <c r="A155" s="11" t="s">
        <v>180</v>
      </c>
      <c r="B155" s="12" t="s">
        <v>155</v>
      </c>
      <c r="C155" s="182" t="s">
        <v>182</v>
      </c>
      <c r="D155" s="156"/>
      <c r="E155" s="26">
        <v>19</v>
      </c>
      <c r="F155" s="13"/>
      <c r="G155" s="13"/>
      <c r="H155" s="13" t="s">
        <v>79</v>
      </c>
      <c r="I155" s="27">
        <v>11.8</v>
      </c>
      <c r="J155" s="14" t="s">
        <v>13</v>
      </c>
      <c r="K155" s="28">
        <v>672</v>
      </c>
      <c r="L155" s="82">
        <v>20</v>
      </c>
    </row>
    <row r="156" spans="1:12">
      <c r="A156" s="22" t="s">
        <v>180</v>
      </c>
      <c r="B156" s="21" t="s">
        <v>155</v>
      </c>
      <c r="C156" s="74" t="s">
        <v>182</v>
      </c>
      <c r="D156" s="160"/>
      <c r="E156" s="76">
        <v>22</v>
      </c>
      <c r="F156" s="77"/>
      <c r="G156" s="77">
        <v>3000</v>
      </c>
      <c r="H156" s="77"/>
      <c r="I156" s="79">
        <v>17.599999999999998</v>
      </c>
      <c r="J156" s="80" t="s">
        <v>13</v>
      </c>
      <c r="K156" s="28">
        <v>672</v>
      </c>
      <c r="L156" s="82">
        <v>20</v>
      </c>
    </row>
    <row r="157" spans="1:12">
      <c r="A157" s="11" t="s">
        <v>180</v>
      </c>
      <c r="B157" s="12" t="s">
        <v>155</v>
      </c>
      <c r="C157" s="182" t="s">
        <v>182</v>
      </c>
      <c r="D157" s="156"/>
      <c r="E157" s="26">
        <v>22</v>
      </c>
      <c r="F157" s="13"/>
      <c r="G157" s="13" t="s">
        <v>477</v>
      </c>
      <c r="H157" s="210"/>
      <c r="I157" s="27">
        <v>85.800000000000011</v>
      </c>
      <c r="J157" s="14" t="s">
        <v>13</v>
      </c>
      <c r="K157" s="28">
        <v>672</v>
      </c>
      <c r="L157" s="82">
        <v>20</v>
      </c>
    </row>
    <row r="158" spans="1:12">
      <c r="A158" s="22" t="s">
        <v>180</v>
      </c>
      <c r="B158" s="21" t="s">
        <v>155</v>
      </c>
      <c r="C158" s="74" t="s">
        <v>182</v>
      </c>
      <c r="D158" s="160"/>
      <c r="E158" s="76">
        <v>27</v>
      </c>
      <c r="F158" s="77"/>
      <c r="G158" s="77">
        <v>3000</v>
      </c>
      <c r="H158" s="77"/>
      <c r="I158" s="79">
        <v>12.6</v>
      </c>
      <c r="J158" s="80" t="s">
        <v>13</v>
      </c>
      <c r="K158" s="28">
        <v>672</v>
      </c>
      <c r="L158" s="82">
        <v>25</v>
      </c>
    </row>
    <row r="159" spans="1:12">
      <c r="A159" s="22" t="s">
        <v>180</v>
      </c>
      <c r="B159" s="21" t="s">
        <v>155</v>
      </c>
      <c r="C159" s="74" t="s">
        <v>182</v>
      </c>
      <c r="D159" s="160"/>
      <c r="E159" s="76">
        <v>32</v>
      </c>
      <c r="F159" s="77"/>
      <c r="G159" s="77">
        <v>3000</v>
      </c>
      <c r="H159" s="77"/>
      <c r="I159" s="79">
        <v>14.6</v>
      </c>
      <c r="J159" s="80" t="s">
        <v>13</v>
      </c>
      <c r="K159" s="28">
        <v>672</v>
      </c>
      <c r="L159" s="82">
        <v>30</v>
      </c>
    </row>
    <row r="160" spans="1:12">
      <c r="A160" s="22" t="s">
        <v>180</v>
      </c>
      <c r="B160" s="21" t="s">
        <v>155</v>
      </c>
      <c r="C160" s="74" t="s">
        <v>182</v>
      </c>
      <c r="D160" s="160"/>
      <c r="E160" s="76">
        <v>36</v>
      </c>
      <c r="F160" s="77"/>
      <c r="G160" s="77">
        <v>3000</v>
      </c>
      <c r="H160" s="77"/>
      <c r="I160" s="79">
        <v>17</v>
      </c>
      <c r="J160" s="80" t="s">
        <v>13</v>
      </c>
      <c r="K160" s="28">
        <v>672</v>
      </c>
      <c r="L160" s="82">
        <v>35</v>
      </c>
    </row>
    <row r="161" spans="1:12">
      <c r="A161" s="22" t="s">
        <v>180</v>
      </c>
      <c r="B161" s="21" t="s">
        <v>155</v>
      </c>
      <c r="C161" s="74" t="s">
        <v>182</v>
      </c>
      <c r="D161" s="160"/>
      <c r="E161" s="76">
        <v>41</v>
      </c>
      <c r="F161" s="77"/>
      <c r="G161" s="77"/>
      <c r="H161" s="77"/>
      <c r="I161" s="79">
        <v>14.6</v>
      </c>
      <c r="J161" s="80" t="s">
        <v>13</v>
      </c>
      <c r="K161" s="28">
        <v>672</v>
      </c>
      <c r="L161" s="82">
        <v>40</v>
      </c>
    </row>
  </sheetData>
  <autoFilter ref="A1:L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64"/>
  <sheetViews>
    <sheetView workbookViewId="0">
      <pane ySplit="1" topLeftCell="A2" activePane="bottomLeft" state="frozen"/>
      <selection pane="bottomLeft" activeCell="A2" sqref="A2"/>
    </sheetView>
  </sheetViews>
  <sheetFormatPr defaultRowHeight="14.4"/>
  <cols>
    <col min="1" max="1" width="9.88671875" customWidth="1"/>
    <col min="2" max="2" width="12.88671875" bestFit="1" customWidth="1"/>
    <col min="3" max="3" width="10.6640625" customWidth="1"/>
    <col min="4" max="4" width="5.33203125" customWidth="1"/>
    <col min="5" max="5" width="9.33203125" bestFit="1" customWidth="1"/>
    <col min="6" max="6" width="8.6640625" bestFit="1" customWidth="1"/>
    <col min="8" max="8" width="48.33203125" customWidth="1"/>
    <col min="9" max="9" width="8.33203125" bestFit="1" customWidth="1"/>
    <col min="10" max="10" width="3.6640625" bestFit="1" customWidth="1"/>
    <col min="11" max="11" width="10.5546875" bestFit="1" customWidth="1"/>
    <col min="12" max="12" width="6" bestFit="1" customWidth="1"/>
  </cols>
  <sheetData>
    <row r="1" spans="1:12" ht="39.6" customHeight="1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5" t="s">
        <v>10</v>
      </c>
      <c r="L1" s="6" t="s">
        <v>11</v>
      </c>
    </row>
    <row r="2" spans="1:12">
      <c r="A2" s="22" t="s">
        <v>293</v>
      </c>
      <c r="B2" s="21" t="s">
        <v>291</v>
      </c>
      <c r="C2" s="95" t="s">
        <v>191</v>
      </c>
      <c r="D2" s="160" t="s">
        <v>41</v>
      </c>
      <c r="E2" s="76">
        <v>0.6</v>
      </c>
      <c r="F2" s="77">
        <v>1000</v>
      </c>
      <c r="G2" s="112"/>
      <c r="H2" s="77" t="s">
        <v>438</v>
      </c>
      <c r="I2" s="79">
        <v>13.100000000000001</v>
      </c>
      <c r="J2" s="80" t="s">
        <v>13</v>
      </c>
      <c r="K2" s="28">
        <v>1380</v>
      </c>
      <c r="L2" s="82"/>
    </row>
    <row r="3" spans="1:12">
      <c r="A3" s="22" t="s">
        <v>293</v>
      </c>
      <c r="B3" s="21" t="s">
        <v>20</v>
      </c>
      <c r="C3" s="74" t="s">
        <v>190</v>
      </c>
      <c r="D3" s="75" t="s">
        <v>25</v>
      </c>
      <c r="E3" s="76">
        <v>1.5</v>
      </c>
      <c r="F3" s="77">
        <v>600</v>
      </c>
      <c r="G3" s="77">
        <v>1500</v>
      </c>
      <c r="H3" s="77" t="s">
        <v>361</v>
      </c>
      <c r="I3" s="79">
        <v>23.799999999999997</v>
      </c>
      <c r="J3" s="80" t="s">
        <v>13</v>
      </c>
      <c r="K3" s="28">
        <v>1200</v>
      </c>
      <c r="L3" s="82"/>
    </row>
    <row r="4" spans="1:12">
      <c r="A4" s="22" t="s">
        <v>293</v>
      </c>
      <c r="B4" s="21" t="s">
        <v>20</v>
      </c>
      <c r="C4" s="74" t="s">
        <v>190</v>
      </c>
      <c r="D4" s="75" t="s">
        <v>25</v>
      </c>
      <c r="E4" s="76">
        <v>2</v>
      </c>
      <c r="F4" s="77">
        <v>600</v>
      </c>
      <c r="G4" s="77">
        <v>1500</v>
      </c>
      <c r="H4" s="77" t="s">
        <v>362</v>
      </c>
      <c r="I4" s="79">
        <v>15.5</v>
      </c>
      <c r="J4" s="80" t="s">
        <v>13</v>
      </c>
      <c r="K4" s="28">
        <v>1200</v>
      </c>
      <c r="L4" s="82"/>
    </row>
    <row r="5" spans="1:12">
      <c r="A5" s="22" t="s">
        <v>293</v>
      </c>
      <c r="B5" s="21" t="s">
        <v>309</v>
      </c>
      <c r="C5" s="74" t="s">
        <v>190</v>
      </c>
      <c r="D5" s="75" t="s">
        <v>25</v>
      </c>
      <c r="E5" s="76">
        <v>0.5</v>
      </c>
      <c r="F5" s="77"/>
      <c r="G5" s="77"/>
      <c r="H5" s="102" t="s">
        <v>515</v>
      </c>
      <c r="I5" s="79">
        <v>10.199999999999999</v>
      </c>
      <c r="J5" s="80" t="s">
        <v>13</v>
      </c>
      <c r="K5" s="28">
        <v>1194</v>
      </c>
      <c r="L5" s="82"/>
    </row>
    <row r="6" spans="1:12">
      <c r="A6" s="22" t="s">
        <v>293</v>
      </c>
      <c r="B6" s="99" t="s">
        <v>309</v>
      </c>
      <c r="C6" s="188" t="s">
        <v>190</v>
      </c>
      <c r="D6" s="100" t="s">
        <v>25</v>
      </c>
      <c r="E6" s="101">
        <v>0.8</v>
      </c>
      <c r="F6" s="102"/>
      <c r="G6" s="102"/>
      <c r="H6" s="102" t="s">
        <v>515</v>
      </c>
      <c r="I6" s="105">
        <v>20.2</v>
      </c>
      <c r="J6" s="106" t="s">
        <v>13</v>
      </c>
      <c r="K6" s="28">
        <v>1194</v>
      </c>
      <c r="L6" s="107"/>
    </row>
    <row r="7" spans="1:12">
      <c r="A7" s="22" t="s">
        <v>293</v>
      </c>
      <c r="B7" s="21" t="s">
        <v>309</v>
      </c>
      <c r="C7" s="159" t="s">
        <v>193</v>
      </c>
      <c r="D7" s="160"/>
      <c r="E7" s="76">
        <v>1.5</v>
      </c>
      <c r="F7" s="77"/>
      <c r="G7" s="77"/>
      <c r="H7" s="77" t="s">
        <v>37</v>
      </c>
      <c r="I7" s="79">
        <v>97.6</v>
      </c>
      <c r="J7" s="80" t="s">
        <v>13</v>
      </c>
      <c r="K7" s="28">
        <v>1035</v>
      </c>
      <c r="L7" s="82"/>
    </row>
    <row r="8" spans="1:12">
      <c r="A8" s="22" t="s">
        <v>293</v>
      </c>
      <c r="B8" s="21" t="s">
        <v>309</v>
      </c>
      <c r="C8" s="159" t="s">
        <v>193</v>
      </c>
      <c r="D8" s="160"/>
      <c r="E8" s="76">
        <v>2.5</v>
      </c>
      <c r="F8" s="77"/>
      <c r="G8" s="77"/>
      <c r="H8" s="77" t="s">
        <v>37</v>
      </c>
      <c r="I8" s="79">
        <v>97.4</v>
      </c>
      <c r="J8" s="80" t="s">
        <v>13</v>
      </c>
      <c r="K8" s="28">
        <v>1035</v>
      </c>
      <c r="L8" s="82"/>
    </row>
    <row r="9" spans="1:12">
      <c r="A9" s="22" t="s">
        <v>293</v>
      </c>
      <c r="B9" s="21" t="s">
        <v>309</v>
      </c>
      <c r="C9" s="159" t="s">
        <v>193</v>
      </c>
      <c r="D9" s="160"/>
      <c r="E9" s="76">
        <v>3</v>
      </c>
      <c r="F9" s="77"/>
      <c r="G9" s="77"/>
      <c r="H9" s="77" t="s">
        <v>37</v>
      </c>
      <c r="I9" s="79">
        <v>33.5</v>
      </c>
      <c r="J9" s="80" t="s">
        <v>13</v>
      </c>
      <c r="K9" s="28">
        <v>1035</v>
      </c>
      <c r="L9" s="82"/>
    </row>
    <row r="10" spans="1:12">
      <c r="A10" s="22" t="s">
        <v>293</v>
      </c>
      <c r="B10" s="21" t="s">
        <v>309</v>
      </c>
      <c r="C10" s="159" t="s">
        <v>190</v>
      </c>
      <c r="D10" s="160" t="s">
        <v>25</v>
      </c>
      <c r="E10" s="76">
        <v>4</v>
      </c>
      <c r="F10" s="77"/>
      <c r="G10" s="77"/>
      <c r="H10" s="77" t="s">
        <v>37</v>
      </c>
      <c r="I10" s="79">
        <v>21.4</v>
      </c>
      <c r="J10" s="80" t="s">
        <v>13</v>
      </c>
      <c r="K10" s="28">
        <v>1035</v>
      </c>
      <c r="L10" s="82"/>
    </row>
    <row r="11" spans="1:12">
      <c r="A11" s="22" t="s">
        <v>293</v>
      </c>
      <c r="B11" s="21" t="s">
        <v>309</v>
      </c>
      <c r="C11" s="159" t="s">
        <v>190</v>
      </c>
      <c r="D11" s="160" t="s">
        <v>29</v>
      </c>
      <c r="E11" s="76">
        <v>4</v>
      </c>
      <c r="F11" s="77"/>
      <c r="G11" s="77"/>
      <c r="H11" s="77" t="s">
        <v>37</v>
      </c>
      <c r="I11" s="79">
        <v>21.099999999999998</v>
      </c>
      <c r="J11" s="80" t="s">
        <v>13</v>
      </c>
      <c r="K11" s="28">
        <v>1035</v>
      </c>
      <c r="L11" s="82"/>
    </row>
    <row r="12" spans="1:12">
      <c r="A12" s="22" t="s">
        <v>293</v>
      </c>
      <c r="B12" s="21" t="s">
        <v>309</v>
      </c>
      <c r="C12" s="159" t="s">
        <v>193</v>
      </c>
      <c r="D12" s="160"/>
      <c r="E12" s="76">
        <v>5</v>
      </c>
      <c r="F12" s="77"/>
      <c r="G12" s="77"/>
      <c r="H12" s="77" t="s">
        <v>37</v>
      </c>
      <c r="I12" s="79">
        <v>83</v>
      </c>
      <c r="J12" s="80" t="s">
        <v>13</v>
      </c>
      <c r="K12" s="28">
        <v>1035</v>
      </c>
      <c r="L12" s="82"/>
    </row>
    <row r="13" spans="1:12">
      <c r="A13" s="22" t="s">
        <v>293</v>
      </c>
      <c r="B13" s="21" t="s">
        <v>309</v>
      </c>
      <c r="C13" s="159" t="s">
        <v>193</v>
      </c>
      <c r="D13" s="160"/>
      <c r="E13" s="76">
        <v>6</v>
      </c>
      <c r="F13" s="77"/>
      <c r="G13" s="77"/>
      <c r="H13" s="77" t="s">
        <v>37</v>
      </c>
      <c r="I13" s="79">
        <v>53</v>
      </c>
      <c r="J13" s="80" t="s">
        <v>13</v>
      </c>
      <c r="K13" s="28">
        <v>1035</v>
      </c>
      <c r="L13" s="82"/>
    </row>
    <row r="14" spans="1:12">
      <c r="A14" s="22" t="s">
        <v>293</v>
      </c>
      <c r="B14" s="21" t="s">
        <v>309</v>
      </c>
      <c r="C14" s="159" t="s">
        <v>193</v>
      </c>
      <c r="D14" s="160"/>
      <c r="E14" s="101">
        <v>8</v>
      </c>
      <c r="F14" s="77"/>
      <c r="G14" s="77"/>
      <c r="H14" s="77" t="s">
        <v>37</v>
      </c>
      <c r="I14" s="79">
        <v>47.1</v>
      </c>
      <c r="J14" s="80" t="s">
        <v>13</v>
      </c>
      <c r="K14" s="28">
        <v>1035</v>
      </c>
      <c r="L14" s="82"/>
    </row>
    <row r="15" spans="1:12">
      <c r="A15" s="22" t="s">
        <v>293</v>
      </c>
      <c r="B15" s="21" t="s">
        <v>76</v>
      </c>
      <c r="C15" s="159" t="s">
        <v>191</v>
      </c>
      <c r="D15" s="160" t="s">
        <v>29</v>
      </c>
      <c r="E15" s="76">
        <v>10</v>
      </c>
      <c r="F15" s="77"/>
      <c r="G15" s="112">
        <v>3000</v>
      </c>
      <c r="H15" s="77"/>
      <c r="I15" s="79">
        <v>19.600000000000001</v>
      </c>
      <c r="J15" s="80" t="s">
        <v>13</v>
      </c>
      <c r="K15" s="28">
        <v>1152</v>
      </c>
      <c r="L15" s="82">
        <v>10</v>
      </c>
    </row>
    <row r="16" spans="1:12">
      <c r="A16" s="22" t="s">
        <v>293</v>
      </c>
      <c r="B16" s="126" t="s">
        <v>76</v>
      </c>
      <c r="C16" s="169"/>
      <c r="D16" s="170"/>
      <c r="E16" s="129">
        <v>22</v>
      </c>
      <c r="F16" s="94"/>
      <c r="G16" s="94">
        <v>580</v>
      </c>
      <c r="H16" s="94"/>
      <c r="I16" s="176">
        <v>33.6</v>
      </c>
      <c r="J16" s="174" t="s">
        <v>13</v>
      </c>
      <c r="K16" s="28">
        <v>1152</v>
      </c>
      <c r="L16" s="82">
        <v>20</v>
      </c>
    </row>
    <row r="17" spans="1:12">
      <c r="A17" s="22" t="s">
        <v>293</v>
      </c>
      <c r="B17" s="126" t="s">
        <v>76</v>
      </c>
      <c r="C17" s="159" t="s">
        <v>190</v>
      </c>
      <c r="D17" s="170" t="s">
        <v>29</v>
      </c>
      <c r="E17" s="129">
        <v>28</v>
      </c>
      <c r="F17" s="94"/>
      <c r="G17" s="175">
        <v>3000</v>
      </c>
      <c r="H17" s="94" t="s">
        <v>283</v>
      </c>
      <c r="I17" s="79">
        <v>53.800000000000004</v>
      </c>
      <c r="J17" s="174" t="s">
        <v>13</v>
      </c>
      <c r="K17" s="28">
        <v>1152</v>
      </c>
      <c r="L17" s="82">
        <v>30</v>
      </c>
    </row>
    <row r="18" spans="1:12">
      <c r="A18" s="22" t="s">
        <v>293</v>
      </c>
      <c r="B18" s="21" t="s">
        <v>92</v>
      </c>
      <c r="C18" s="159" t="s">
        <v>190</v>
      </c>
      <c r="D18" s="160" t="s">
        <v>25</v>
      </c>
      <c r="E18" s="76">
        <v>6</v>
      </c>
      <c r="F18" s="77">
        <v>1</v>
      </c>
      <c r="G18" s="77"/>
      <c r="H18" s="189" t="s">
        <v>407</v>
      </c>
      <c r="I18" s="79">
        <v>22</v>
      </c>
      <c r="J18" s="80" t="s">
        <v>25</v>
      </c>
      <c r="K18" s="28">
        <v>186</v>
      </c>
      <c r="L18" s="82"/>
    </row>
    <row r="19" spans="1:12">
      <c r="A19" s="22" t="s">
        <v>293</v>
      </c>
      <c r="B19" s="126" t="s">
        <v>92</v>
      </c>
      <c r="C19" s="169" t="s">
        <v>190</v>
      </c>
      <c r="D19" s="170"/>
      <c r="E19" s="129">
        <v>7.94</v>
      </c>
      <c r="F19" s="94">
        <v>0.81</v>
      </c>
      <c r="G19" s="94">
        <v>45.75</v>
      </c>
      <c r="H19" s="94" t="s">
        <v>408</v>
      </c>
      <c r="I19" s="97">
        <v>45.75</v>
      </c>
      <c r="J19" s="174" t="s">
        <v>192</v>
      </c>
      <c r="K19" s="28">
        <v>264</v>
      </c>
      <c r="L19" s="82"/>
    </row>
    <row r="20" spans="1:12">
      <c r="A20" s="22" t="s">
        <v>293</v>
      </c>
      <c r="B20" s="21" t="s">
        <v>92</v>
      </c>
      <c r="C20" s="74" t="s">
        <v>190</v>
      </c>
      <c r="D20" s="160" t="s">
        <v>25</v>
      </c>
      <c r="E20" s="76">
        <v>10</v>
      </c>
      <c r="F20" s="77">
        <v>1</v>
      </c>
      <c r="G20" s="77"/>
      <c r="H20" s="189" t="s">
        <v>409</v>
      </c>
      <c r="I20" s="79">
        <v>16</v>
      </c>
      <c r="J20" s="80" t="s">
        <v>192</v>
      </c>
      <c r="K20" s="28">
        <v>336</v>
      </c>
      <c r="L20" s="82"/>
    </row>
    <row r="21" spans="1:12">
      <c r="A21" s="22" t="s">
        <v>293</v>
      </c>
      <c r="B21" s="21" t="s">
        <v>92</v>
      </c>
      <c r="C21" s="159" t="s">
        <v>190</v>
      </c>
      <c r="D21" s="160" t="s">
        <v>25</v>
      </c>
      <c r="E21" s="76">
        <v>12</v>
      </c>
      <c r="F21" s="77">
        <v>1</v>
      </c>
      <c r="G21" s="77"/>
      <c r="H21" s="189" t="s">
        <v>407</v>
      </c>
      <c r="I21" s="105">
        <v>35</v>
      </c>
      <c r="J21" s="80" t="s">
        <v>192</v>
      </c>
      <c r="K21" s="28">
        <v>408</v>
      </c>
      <c r="L21" s="82"/>
    </row>
    <row r="22" spans="1:12">
      <c r="A22" s="22" t="s">
        <v>293</v>
      </c>
      <c r="B22" s="21" t="s">
        <v>92</v>
      </c>
      <c r="C22" s="159" t="s">
        <v>190</v>
      </c>
      <c r="D22" s="160" t="s">
        <v>25</v>
      </c>
      <c r="E22" s="76">
        <v>15</v>
      </c>
      <c r="F22" s="77">
        <v>1</v>
      </c>
      <c r="G22" s="77"/>
      <c r="H22" s="189" t="s">
        <v>407</v>
      </c>
      <c r="I22" s="79">
        <v>10</v>
      </c>
      <c r="J22" s="80" t="s">
        <v>192</v>
      </c>
      <c r="K22" s="28">
        <v>495</v>
      </c>
      <c r="L22" s="82"/>
    </row>
    <row r="23" spans="1:12">
      <c r="A23" s="22" t="s">
        <v>293</v>
      </c>
      <c r="B23" s="21" t="s">
        <v>92</v>
      </c>
      <c r="C23" s="159" t="s">
        <v>190</v>
      </c>
      <c r="D23" s="160" t="s">
        <v>25</v>
      </c>
      <c r="E23" s="76">
        <v>15</v>
      </c>
      <c r="F23" s="77">
        <v>1</v>
      </c>
      <c r="G23" s="77"/>
      <c r="H23" s="189" t="s">
        <v>407</v>
      </c>
      <c r="I23" s="79">
        <v>16</v>
      </c>
      <c r="J23" s="80" t="s">
        <v>192</v>
      </c>
      <c r="K23" s="28">
        <v>495</v>
      </c>
      <c r="L23" s="82"/>
    </row>
    <row r="24" spans="1:12">
      <c r="A24" s="22" t="s">
        <v>293</v>
      </c>
      <c r="B24" s="21" t="s">
        <v>92</v>
      </c>
      <c r="C24" s="159" t="s">
        <v>190</v>
      </c>
      <c r="D24" s="160" t="s">
        <v>25</v>
      </c>
      <c r="E24" s="76">
        <v>18</v>
      </c>
      <c r="F24" s="77">
        <v>1</v>
      </c>
      <c r="G24" s="77"/>
      <c r="H24" s="189" t="s">
        <v>407</v>
      </c>
      <c r="I24" s="79">
        <v>24</v>
      </c>
      <c r="J24" s="80" t="s">
        <v>192</v>
      </c>
      <c r="K24" s="28">
        <v>603</v>
      </c>
      <c r="L24" s="82"/>
    </row>
    <row r="25" spans="1:12">
      <c r="A25" s="22" t="s">
        <v>293</v>
      </c>
      <c r="B25" s="187" t="s">
        <v>156</v>
      </c>
      <c r="C25" s="127" t="s">
        <v>194</v>
      </c>
      <c r="D25" s="170"/>
      <c r="E25" s="129">
        <v>2</v>
      </c>
      <c r="F25" s="94">
        <v>20</v>
      </c>
      <c r="G25" s="94"/>
      <c r="H25" s="94" t="s">
        <v>40</v>
      </c>
      <c r="I25" s="97">
        <v>32.699999999999996</v>
      </c>
      <c r="J25" s="174" t="s">
        <v>13</v>
      </c>
      <c r="K25" s="28">
        <v>1065</v>
      </c>
      <c r="L25" s="82"/>
    </row>
    <row r="26" spans="1:12">
      <c r="A26" s="22" t="s">
        <v>293</v>
      </c>
      <c r="B26" s="187" t="s">
        <v>156</v>
      </c>
      <c r="C26" s="127" t="s">
        <v>194</v>
      </c>
      <c r="D26" s="170"/>
      <c r="E26" s="129">
        <v>2</v>
      </c>
      <c r="F26" s="94">
        <v>25</v>
      </c>
      <c r="G26" s="94"/>
      <c r="H26" s="94" t="s">
        <v>40</v>
      </c>
      <c r="I26" s="97">
        <v>31.2</v>
      </c>
      <c r="J26" s="174" t="s">
        <v>13</v>
      </c>
      <c r="K26" s="28">
        <v>1065</v>
      </c>
      <c r="L26" s="82"/>
    </row>
    <row r="27" spans="1:12">
      <c r="A27" s="22" t="s">
        <v>293</v>
      </c>
      <c r="B27" s="187" t="s">
        <v>156</v>
      </c>
      <c r="C27" s="127" t="s">
        <v>194</v>
      </c>
      <c r="D27" s="170"/>
      <c r="E27" s="129">
        <v>3</v>
      </c>
      <c r="F27" s="94">
        <v>8</v>
      </c>
      <c r="G27" s="94"/>
      <c r="H27" s="94" t="s">
        <v>195</v>
      </c>
      <c r="I27" s="150">
        <v>107</v>
      </c>
      <c r="J27" s="174" t="s">
        <v>13</v>
      </c>
      <c r="K27" s="28">
        <v>1065</v>
      </c>
      <c r="L27" s="82"/>
    </row>
    <row r="28" spans="1:12">
      <c r="A28" s="22" t="s">
        <v>293</v>
      </c>
      <c r="B28" s="187" t="s">
        <v>156</v>
      </c>
      <c r="C28" s="127" t="s">
        <v>194</v>
      </c>
      <c r="D28" s="170"/>
      <c r="E28" s="129">
        <v>3</v>
      </c>
      <c r="F28" s="94">
        <v>15</v>
      </c>
      <c r="G28" s="94"/>
      <c r="H28" s="94" t="s">
        <v>40</v>
      </c>
      <c r="I28" s="79">
        <v>66.699999999999989</v>
      </c>
      <c r="J28" s="174" t="s">
        <v>13</v>
      </c>
      <c r="K28" s="28">
        <v>1065</v>
      </c>
      <c r="L28" s="82"/>
    </row>
    <row r="29" spans="1:12">
      <c r="A29" s="22" t="s">
        <v>293</v>
      </c>
      <c r="B29" s="187" t="s">
        <v>156</v>
      </c>
      <c r="C29" s="127" t="s">
        <v>194</v>
      </c>
      <c r="D29" s="170"/>
      <c r="E29" s="129">
        <v>3</v>
      </c>
      <c r="F29" s="94">
        <v>20</v>
      </c>
      <c r="G29" s="94"/>
      <c r="H29" s="77" t="s">
        <v>37</v>
      </c>
      <c r="I29" s="79">
        <v>53</v>
      </c>
      <c r="J29" s="174" t="s">
        <v>13</v>
      </c>
      <c r="K29" s="28">
        <v>1065</v>
      </c>
      <c r="L29" s="82"/>
    </row>
    <row r="30" spans="1:12">
      <c r="A30" s="22" t="s">
        <v>293</v>
      </c>
      <c r="B30" s="187" t="s">
        <v>156</v>
      </c>
      <c r="C30" s="127" t="s">
        <v>194</v>
      </c>
      <c r="D30" s="170"/>
      <c r="E30" s="129">
        <v>3</v>
      </c>
      <c r="F30" s="94">
        <v>25</v>
      </c>
      <c r="G30" s="94"/>
      <c r="H30" s="94" t="s">
        <v>37</v>
      </c>
      <c r="I30" s="79">
        <v>51</v>
      </c>
      <c r="J30" s="174" t="s">
        <v>13</v>
      </c>
      <c r="K30" s="28">
        <v>1065</v>
      </c>
      <c r="L30" s="82"/>
    </row>
    <row r="31" spans="1:12">
      <c r="A31" s="22" t="s">
        <v>293</v>
      </c>
      <c r="B31" s="187" t="s">
        <v>156</v>
      </c>
      <c r="C31" s="127" t="s">
        <v>194</v>
      </c>
      <c r="D31" s="170"/>
      <c r="E31" s="129">
        <v>3</v>
      </c>
      <c r="F31" s="94">
        <v>30</v>
      </c>
      <c r="G31" s="94"/>
      <c r="H31" s="94" t="s">
        <v>40</v>
      </c>
      <c r="I31" s="79">
        <v>79.900000000000006</v>
      </c>
      <c r="J31" s="174" t="s">
        <v>13</v>
      </c>
      <c r="K31" s="28">
        <v>1065</v>
      </c>
      <c r="L31" s="82"/>
    </row>
    <row r="32" spans="1:12">
      <c r="A32" s="22" t="s">
        <v>293</v>
      </c>
      <c r="B32" s="83" t="s">
        <v>156</v>
      </c>
      <c r="C32" s="95" t="s">
        <v>196</v>
      </c>
      <c r="D32" s="75"/>
      <c r="E32" s="76">
        <v>3</v>
      </c>
      <c r="F32" s="77">
        <v>40</v>
      </c>
      <c r="G32" s="77">
        <v>3000</v>
      </c>
      <c r="H32" s="77" t="s">
        <v>197</v>
      </c>
      <c r="I32" s="105">
        <v>70</v>
      </c>
      <c r="J32" s="80" t="s">
        <v>13</v>
      </c>
      <c r="K32" s="28">
        <v>1065</v>
      </c>
      <c r="L32" s="92">
        <v>10</v>
      </c>
    </row>
    <row r="33" spans="1:12">
      <c r="A33" s="22" t="s">
        <v>293</v>
      </c>
      <c r="B33" s="83" t="s">
        <v>156</v>
      </c>
      <c r="C33" s="95" t="s">
        <v>196</v>
      </c>
      <c r="D33" s="75"/>
      <c r="E33" s="76">
        <v>3</v>
      </c>
      <c r="F33" s="77">
        <v>60</v>
      </c>
      <c r="G33" s="77">
        <v>3000</v>
      </c>
      <c r="H33" s="77" t="s">
        <v>414</v>
      </c>
      <c r="I33" s="79">
        <v>131.6</v>
      </c>
      <c r="J33" s="80" t="s">
        <v>13</v>
      </c>
      <c r="K33" s="28">
        <v>1065</v>
      </c>
      <c r="L33" s="82"/>
    </row>
    <row r="34" spans="1:12">
      <c r="A34" s="22" t="s">
        <v>293</v>
      </c>
      <c r="B34" s="187" t="s">
        <v>156</v>
      </c>
      <c r="C34" s="127" t="s">
        <v>194</v>
      </c>
      <c r="D34" s="170"/>
      <c r="E34" s="129">
        <v>4</v>
      </c>
      <c r="F34" s="94">
        <v>8</v>
      </c>
      <c r="G34" s="94"/>
      <c r="H34" s="94" t="s">
        <v>40</v>
      </c>
      <c r="I34" s="79">
        <v>15.799999999999999</v>
      </c>
      <c r="J34" s="174" t="s">
        <v>13</v>
      </c>
      <c r="K34" s="28">
        <v>1065</v>
      </c>
      <c r="L34" s="82"/>
    </row>
    <row r="35" spans="1:12">
      <c r="A35" s="22" t="s">
        <v>293</v>
      </c>
      <c r="B35" s="187" t="s">
        <v>156</v>
      </c>
      <c r="C35" s="127" t="s">
        <v>194</v>
      </c>
      <c r="D35" s="170"/>
      <c r="E35" s="129">
        <v>4</v>
      </c>
      <c r="F35" s="94">
        <v>20</v>
      </c>
      <c r="G35" s="94"/>
      <c r="H35" s="94" t="s">
        <v>40</v>
      </c>
      <c r="I35" s="79">
        <v>55.1</v>
      </c>
      <c r="J35" s="174" t="s">
        <v>13</v>
      </c>
      <c r="K35" s="28">
        <v>1065</v>
      </c>
      <c r="L35" s="82"/>
    </row>
    <row r="36" spans="1:12">
      <c r="A36" s="22" t="s">
        <v>293</v>
      </c>
      <c r="B36" s="187" t="s">
        <v>156</v>
      </c>
      <c r="C36" s="127" t="s">
        <v>194</v>
      </c>
      <c r="D36" s="170"/>
      <c r="E36" s="129">
        <v>4</v>
      </c>
      <c r="F36" s="94">
        <v>20</v>
      </c>
      <c r="G36" s="94"/>
      <c r="H36" s="94" t="s">
        <v>40</v>
      </c>
      <c r="I36" s="79">
        <v>106</v>
      </c>
      <c r="J36" s="174" t="s">
        <v>13</v>
      </c>
      <c r="K36" s="28">
        <v>1065</v>
      </c>
      <c r="L36" s="82"/>
    </row>
    <row r="37" spans="1:12">
      <c r="A37" s="22" t="s">
        <v>293</v>
      </c>
      <c r="B37" s="83" t="s">
        <v>156</v>
      </c>
      <c r="C37" s="127" t="s">
        <v>194</v>
      </c>
      <c r="D37" s="75"/>
      <c r="E37" s="76">
        <v>4</v>
      </c>
      <c r="F37" s="77">
        <v>25</v>
      </c>
      <c r="G37" s="77"/>
      <c r="H37" s="94" t="s">
        <v>195</v>
      </c>
      <c r="I37" s="79">
        <v>17</v>
      </c>
      <c r="J37" s="80" t="s">
        <v>13</v>
      </c>
      <c r="K37" s="28">
        <v>1065</v>
      </c>
      <c r="L37" s="82"/>
    </row>
    <row r="38" spans="1:12">
      <c r="A38" s="22" t="s">
        <v>293</v>
      </c>
      <c r="B38" s="83" t="s">
        <v>156</v>
      </c>
      <c r="C38" s="95" t="s">
        <v>196</v>
      </c>
      <c r="D38" s="75"/>
      <c r="E38" s="76">
        <v>4</v>
      </c>
      <c r="F38" s="77">
        <v>30</v>
      </c>
      <c r="G38" s="77">
        <v>3000</v>
      </c>
      <c r="H38" s="184" t="s">
        <v>454</v>
      </c>
      <c r="I38" s="105">
        <v>58</v>
      </c>
      <c r="J38" s="80" t="s">
        <v>13</v>
      </c>
      <c r="K38" s="28">
        <v>1065</v>
      </c>
      <c r="L38" s="92">
        <v>10</v>
      </c>
    </row>
    <row r="39" spans="1:12">
      <c r="A39" s="22" t="s">
        <v>293</v>
      </c>
      <c r="B39" s="83" t="s">
        <v>156</v>
      </c>
      <c r="C39" s="95" t="s">
        <v>196</v>
      </c>
      <c r="D39" s="75"/>
      <c r="E39" s="76">
        <v>4</v>
      </c>
      <c r="F39" s="77">
        <v>50</v>
      </c>
      <c r="G39" s="77">
        <v>3000</v>
      </c>
      <c r="H39" s="77" t="s">
        <v>294</v>
      </c>
      <c r="I39" s="97">
        <v>30.900000000000002</v>
      </c>
      <c r="J39" s="80" t="s">
        <v>13</v>
      </c>
      <c r="K39" s="28">
        <v>1065</v>
      </c>
      <c r="L39" s="82">
        <v>15</v>
      </c>
    </row>
    <row r="40" spans="1:12">
      <c r="A40" s="22" t="s">
        <v>293</v>
      </c>
      <c r="B40" s="187" t="s">
        <v>156</v>
      </c>
      <c r="C40" s="127" t="s">
        <v>194</v>
      </c>
      <c r="D40" s="128"/>
      <c r="E40" s="129">
        <v>5</v>
      </c>
      <c r="F40" s="94">
        <v>20</v>
      </c>
      <c r="G40" s="94"/>
      <c r="H40" s="94" t="s">
        <v>37</v>
      </c>
      <c r="I40" s="79">
        <v>45.099999999999994</v>
      </c>
      <c r="J40" s="174" t="s">
        <v>13</v>
      </c>
      <c r="K40" s="28">
        <v>1065</v>
      </c>
      <c r="L40" s="82"/>
    </row>
    <row r="41" spans="1:12">
      <c r="A41" s="22" t="s">
        <v>293</v>
      </c>
      <c r="B41" s="187" t="s">
        <v>156</v>
      </c>
      <c r="C41" s="127" t="s">
        <v>194</v>
      </c>
      <c r="D41" s="128"/>
      <c r="E41" s="129">
        <v>5</v>
      </c>
      <c r="F41" s="94">
        <v>25</v>
      </c>
      <c r="G41" s="94"/>
      <c r="H41" s="94" t="s">
        <v>195</v>
      </c>
      <c r="I41" s="79">
        <v>74.5</v>
      </c>
      <c r="J41" s="174" t="s">
        <v>13</v>
      </c>
      <c r="K41" s="28">
        <v>1065</v>
      </c>
      <c r="L41" s="82"/>
    </row>
    <row r="42" spans="1:12">
      <c r="A42" s="22" t="s">
        <v>293</v>
      </c>
      <c r="B42" s="83" t="s">
        <v>156</v>
      </c>
      <c r="C42" s="95" t="s">
        <v>196</v>
      </c>
      <c r="D42" s="75"/>
      <c r="E42" s="76">
        <v>5</v>
      </c>
      <c r="F42" s="77">
        <v>30</v>
      </c>
      <c r="G42" s="77">
        <v>3000</v>
      </c>
      <c r="H42" s="77" t="s">
        <v>198</v>
      </c>
      <c r="I42" s="97">
        <v>111.6</v>
      </c>
      <c r="J42" s="80" t="s">
        <v>13</v>
      </c>
      <c r="K42" s="28">
        <v>1065</v>
      </c>
      <c r="L42" s="82">
        <v>15</v>
      </c>
    </row>
    <row r="43" spans="1:12">
      <c r="A43" s="22" t="s">
        <v>293</v>
      </c>
      <c r="B43" s="83" t="s">
        <v>156</v>
      </c>
      <c r="C43" s="95" t="s">
        <v>196</v>
      </c>
      <c r="D43" s="75"/>
      <c r="E43" s="76">
        <v>5</v>
      </c>
      <c r="F43" s="77">
        <v>40</v>
      </c>
      <c r="G43" s="77">
        <v>3000</v>
      </c>
      <c r="H43" s="77" t="s">
        <v>286</v>
      </c>
      <c r="I43" s="79">
        <v>27.299999999999997</v>
      </c>
      <c r="J43" s="80" t="s">
        <v>13</v>
      </c>
      <c r="K43" s="28">
        <v>1065</v>
      </c>
      <c r="L43" s="82">
        <v>15</v>
      </c>
    </row>
    <row r="44" spans="1:12">
      <c r="A44" s="22" t="s">
        <v>293</v>
      </c>
      <c r="B44" s="83" t="s">
        <v>156</v>
      </c>
      <c r="C44" s="95" t="s">
        <v>196</v>
      </c>
      <c r="D44" s="75"/>
      <c r="E44" s="76">
        <v>5</v>
      </c>
      <c r="F44" s="77">
        <v>50</v>
      </c>
      <c r="G44" s="77">
        <v>3000</v>
      </c>
      <c r="H44" s="184" t="s">
        <v>284</v>
      </c>
      <c r="I44" s="97">
        <v>60.300000000000004</v>
      </c>
      <c r="J44" s="80" t="s">
        <v>13</v>
      </c>
      <c r="K44" s="28">
        <v>1065</v>
      </c>
      <c r="L44" s="82">
        <v>20</v>
      </c>
    </row>
    <row r="45" spans="1:12">
      <c r="A45" s="22" t="s">
        <v>293</v>
      </c>
      <c r="B45" s="83" t="s">
        <v>156</v>
      </c>
      <c r="C45" s="95" t="s">
        <v>196</v>
      </c>
      <c r="D45" s="75"/>
      <c r="E45" s="76">
        <v>5</v>
      </c>
      <c r="F45" s="77">
        <v>60</v>
      </c>
      <c r="G45" s="77">
        <v>3000</v>
      </c>
      <c r="H45" s="77" t="s">
        <v>410</v>
      </c>
      <c r="I45" s="152">
        <v>88.800000000000011</v>
      </c>
      <c r="J45" s="80" t="s">
        <v>13</v>
      </c>
      <c r="K45" s="28">
        <v>1065</v>
      </c>
      <c r="L45" s="82">
        <v>20</v>
      </c>
    </row>
    <row r="46" spans="1:12">
      <c r="A46" s="22" t="s">
        <v>293</v>
      </c>
      <c r="B46" s="83" t="s">
        <v>156</v>
      </c>
      <c r="C46" s="95" t="s">
        <v>196</v>
      </c>
      <c r="D46" s="75"/>
      <c r="E46" s="76">
        <v>6</v>
      </c>
      <c r="F46" s="77">
        <v>30</v>
      </c>
      <c r="G46" s="77">
        <v>3000</v>
      </c>
      <c r="H46" s="77" t="s">
        <v>199</v>
      </c>
      <c r="I46" s="79">
        <v>34.5</v>
      </c>
      <c r="J46" s="80" t="s">
        <v>13</v>
      </c>
      <c r="K46" s="28">
        <v>1065</v>
      </c>
      <c r="L46" s="82">
        <v>15</v>
      </c>
    </row>
    <row r="47" spans="1:12">
      <c r="A47" s="22" t="s">
        <v>293</v>
      </c>
      <c r="B47" s="187" t="s">
        <v>156</v>
      </c>
      <c r="C47" s="127" t="s">
        <v>196</v>
      </c>
      <c r="D47" s="128"/>
      <c r="E47" s="129">
        <v>6</v>
      </c>
      <c r="F47" s="94">
        <v>40</v>
      </c>
      <c r="G47" s="94">
        <v>3000</v>
      </c>
      <c r="H47" s="77" t="s">
        <v>169</v>
      </c>
      <c r="I47" s="79">
        <v>61.8</v>
      </c>
      <c r="J47" s="174" t="s">
        <v>13</v>
      </c>
      <c r="K47" s="28">
        <v>1065</v>
      </c>
      <c r="L47" s="82">
        <v>20</v>
      </c>
    </row>
    <row r="48" spans="1:12">
      <c r="A48" s="22" t="s">
        <v>293</v>
      </c>
      <c r="B48" s="83" t="s">
        <v>156</v>
      </c>
      <c r="C48" s="95" t="s">
        <v>196</v>
      </c>
      <c r="D48" s="75"/>
      <c r="E48" s="76">
        <v>6</v>
      </c>
      <c r="F48" s="77">
        <v>50</v>
      </c>
      <c r="G48" s="77">
        <v>3000</v>
      </c>
      <c r="H48" s="77" t="s">
        <v>200</v>
      </c>
      <c r="I48" s="79">
        <v>13.200000000000001</v>
      </c>
      <c r="J48" s="80" t="s">
        <v>13</v>
      </c>
      <c r="K48" s="28">
        <v>1065</v>
      </c>
      <c r="L48" s="82">
        <v>20</v>
      </c>
    </row>
    <row r="49" spans="1:12">
      <c r="A49" s="22" t="s">
        <v>293</v>
      </c>
      <c r="B49" s="83" t="s">
        <v>156</v>
      </c>
      <c r="C49" s="95" t="s">
        <v>196</v>
      </c>
      <c r="D49" s="75"/>
      <c r="E49" s="76">
        <v>6</v>
      </c>
      <c r="F49" s="77">
        <v>60</v>
      </c>
      <c r="G49" s="77">
        <v>3000</v>
      </c>
      <c r="H49" s="77" t="s">
        <v>202</v>
      </c>
      <c r="I49" s="79">
        <v>35.799999999999997</v>
      </c>
      <c r="J49" s="80" t="s">
        <v>13</v>
      </c>
      <c r="K49" s="28">
        <v>1065</v>
      </c>
      <c r="L49" s="82">
        <v>25</v>
      </c>
    </row>
    <row r="50" spans="1:12">
      <c r="A50" s="22" t="s">
        <v>293</v>
      </c>
      <c r="B50" s="83" t="s">
        <v>156</v>
      </c>
      <c r="C50" s="95" t="s">
        <v>196</v>
      </c>
      <c r="D50" s="75"/>
      <c r="E50" s="76">
        <v>6</v>
      </c>
      <c r="F50" s="77">
        <v>80</v>
      </c>
      <c r="G50" s="77">
        <v>3000</v>
      </c>
      <c r="H50" s="77" t="s">
        <v>203</v>
      </c>
      <c r="I50" s="79">
        <v>12.500000000000002</v>
      </c>
      <c r="J50" s="80" t="s">
        <v>13</v>
      </c>
      <c r="K50" s="28">
        <v>1065</v>
      </c>
      <c r="L50" s="82">
        <v>25</v>
      </c>
    </row>
    <row r="51" spans="1:12">
      <c r="A51" s="22" t="s">
        <v>293</v>
      </c>
      <c r="B51" s="83" t="s">
        <v>156</v>
      </c>
      <c r="C51" s="95" t="s">
        <v>196</v>
      </c>
      <c r="D51" s="75"/>
      <c r="E51" s="76">
        <v>6</v>
      </c>
      <c r="F51" s="77">
        <v>80</v>
      </c>
      <c r="G51" s="77">
        <v>3000</v>
      </c>
      <c r="H51" s="77" t="s">
        <v>203</v>
      </c>
      <c r="I51" s="79">
        <v>29.9</v>
      </c>
      <c r="J51" s="80" t="s">
        <v>13</v>
      </c>
      <c r="K51" s="28">
        <v>1065</v>
      </c>
      <c r="L51" s="82">
        <v>25</v>
      </c>
    </row>
    <row r="52" spans="1:12">
      <c r="A52" s="22" t="s">
        <v>293</v>
      </c>
      <c r="B52" s="83" t="s">
        <v>156</v>
      </c>
      <c r="C52" s="95" t="s">
        <v>196</v>
      </c>
      <c r="D52" s="75"/>
      <c r="E52" s="76">
        <v>8</v>
      </c>
      <c r="F52" s="77">
        <v>40</v>
      </c>
      <c r="G52" s="77">
        <v>3000</v>
      </c>
      <c r="H52" s="77" t="s">
        <v>516</v>
      </c>
      <c r="I52" s="79">
        <v>100.1</v>
      </c>
      <c r="J52" s="80" t="s">
        <v>13</v>
      </c>
      <c r="K52" s="28">
        <v>1065</v>
      </c>
      <c r="L52" s="82">
        <v>20</v>
      </c>
    </row>
    <row r="53" spans="1:12">
      <c r="A53" s="22" t="s">
        <v>293</v>
      </c>
      <c r="B53" s="83" t="s">
        <v>156</v>
      </c>
      <c r="C53" s="95" t="s">
        <v>196</v>
      </c>
      <c r="D53" s="75"/>
      <c r="E53" s="76">
        <v>8</v>
      </c>
      <c r="F53" s="77">
        <v>50</v>
      </c>
      <c r="G53" s="77">
        <v>3000</v>
      </c>
      <c r="H53" s="77" t="s">
        <v>204</v>
      </c>
      <c r="I53" s="105">
        <v>99.8</v>
      </c>
      <c r="J53" s="80" t="s">
        <v>13</v>
      </c>
      <c r="K53" s="28">
        <v>1065</v>
      </c>
      <c r="L53" s="82">
        <v>20</v>
      </c>
    </row>
    <row r="54" spans="1:12">
      <c r="A54" s="22" t="s">
        <v>293</v>
      </c>
      <c r="B54" s="83" t="s">
        <v>156</v>
      </c>
      <c r="C54" s="95" t="s">
        <v>196</v>
      </c>
      <c r="D54" s="75"/>
      <c r="E54" s="76">
        <v>8</v>
      </c>
      <c r="F54" s="77">
        <v>60</v>
      </c>
      <c r="G54" s="77">
        <v>3000</v>
      </c>
      <c r="H54" s="77" t="s">
        <v>205</v>
      </c>
      <c r="I54" s="79">
        <v>16.200000000000003</v>
      </c>
      <c r="J54" s="80" t="s">
        <v>13</v>
      </c>
      <c r="K54" s="28">
        <v>1065</v>
      </c>
      <c r="L54" s="82">
        <v>25</v>
      </c>
    </row>
    <row r="55" spans="1:12">
      <c r="A55" s="22" t="s">
        <v>293</v>
      </c>
      <c r="B55" s="83" t="s">
        <v>156</v>
      </c>
      <c r="C55" s="95" t="s">
        <v>196</v>
      </c>
      <c r="D55" s="75"/>
      <c r="E55" s="76">
        <v>8</v>
      </c>
      <c r="F55" s="77">
        <v>60</v>
      </c>
      <c r="G55" s="77">
        <v>3000</v>
      </c>
      <c r="H55" s="77" t="s">
        <v>205</v>
      </c>
      <c r="I55" s="79">
        <v>102</v>
      </c>
      <c r="J55" s="80" t="s">
        <v>13</v>
      </c>
      <c r="K55" s="28">
        <v>1065</v>
      </c>
      <c r="L55" s="82">
        <v>25</v>
      </c>
    </row>
    <row r="56" spans="1:12">
      <c r="A56" s="22" t="s">
        <v>293</v>
      </c>
      <c r="B56" s="83" t="s">
        <v>156</v>
      </c>
      <c r="C56" s="95" t="s">
        <v>196</v>
      </c>
      <c r="D56" s="75"/>
      <c r="E56" s="76">
        <v>8</v>
      </c>
      <c r="F56" s="77">
        <v>80</v>
      </c>
      <c r="G56" s="77">
        <v>3000</v>
      </c>
      <c r="H56" s="77" t="s">
        <v>436</v>
      </c>
      <c r="I56" s="79">
        <v>84.7</v>
      </c>
      <c r="J56" s="80" t="s">
        <v>13</v>
      </c>
      <c r="K56" s="28">
        <v>1065</v>
      </c>
      <c r="L56" s="82">
        <v>30</v>
      </c>
    </row>
    <row r="57" spans="1:12">
      <c r="A57" s="22" t="s">
        <v>293</v>
      </c>
      <c r="B57" s="83" t="s">
        <v>156</v>
      </c>
      <c r="C57" s="95" t="s">
        <v>196</v>
      </c>
      <c r="D57" s="75"/>
      <c r="E57" s="76">
        <v>10</v>
      </c>
      <c r="F57" s="77">
        <v>30</v>
      </c>
      <c r="G57" s="77">
        <v>3000</v>
      </c>
      <c r="H57" s="77" t="s">
        <v>201</v>
      </c>
      <c r="I57" s="79">
        <v>13.600000000000001</v>
      </c>
      <c r="J57" s="80" t="s">
        <v>13</v>
      </c>
      <c r="K57" s="28">
        <v>1065</v>
      </c>
      <c r="L57" s="82">
        <v>20</v>
      </c>
    </row>
    <row r="58" spans="1:12">
      <c r="A58" s="22" t="s">
        <v>293</v>
      </c>
      <c r="B58" s="83" t="s">
        <v>156</v>
      </c>
      <c r="C58" s="95" t="s">
        <v>196</v>
      </c>
      <c r="D58" s="75"/>
      <c r="E58" s="76">
        <v>10</v>
      </c>
      <c r="F58" s="77">
        <v>40</v>
      </c>
      <c r="G58" s="77">
        <v>3000</v>
      </c>
      <c r="H58" s="184" t="s">
        <v>290</v>
      </c>
      <c r="I58" s="79">
        <v>24.2</v>
      </c>
      <c r="J58" s="80" t="s">
        <v>13</v>
      </c>
      <c r="K58" s="28">
        <v>1065</v>
      </c>
      <c r="L58" s="82">
        <v>20</v>
      </c>
    </row>
    <row r="59" spans="1:12">
      <c r="A59" s="22" t="s">
        <v>293</v>
      </c>
      <c r="B59" s="83" t="s">
        <v>156</v>
      </c>
      <c r="C59" s="95" t="s">
        <v>196</v>
      </c>
      <c r="D59" s="75"/>
      <c r="E59" s="76">
        <v>10</v>
      </c>
      <c r="F59" s="77">
        <v>40</v>
      </c>
      <c r="G59" s="77">
        <v>3000</v>
      </c>
      <c r="H59" s="184" t="s">
        <v>290</v>
      </c>
      <c r="I59" s="79">
        <v>107</v>
      </c>
      <c r="J59" s="80" t="s">
        <v>13</v>
      </c>
      <c r="K59" s="28">
        <v>1065</v>
      </c>
      <c r="L59" s="82">
        <v>20</v>
      </c>
    </row>
    <row r="60" spans="1:12">
      <c r="A60" s="22" t="s">
        <v>293</v>
      </c>
      <c r="B60" s="83" t="s">
        <v>156</v>
      </c>
      <c r="C60" s="95" t="s">
        <v>196</v>
      </c>
      <c r="D60" s="75"/>
      <c r="E60" s="76">
        <v>10</v>
      </c>
      <c r="F60" s="77">
        <v>50</v>
      </c>
      <c r="G60" s="77">
        <v>3000</v>
      </c>
      <c r="H60" s="77" t="s">
        <v>517</v>
      </c>
      <c r="I60" s="79">
        <v>108</v>
      </c>
      <c r="J60" s="80" t="s">
        <v>13</v>
      </c>
      <c r="K60" s="28">
        <v>1065</v>
      </c>
      <c r="L60" s="82">
        <v>25</v>
      </c>
    </row>
    <row r="61" spans="1:12">
      <c r="A61" s="22" t="s">
        <v>293</v>
      </c>
      <c r="B61" s="83" t="s">
        <v>156</v>
      </c>
      <c r="C61" s="95" t="s">
        <v>196</v>
      </c>
      <c r="D61" s="75"/>
      <c r="E61" s="76">
        <v>10</v>
      </c>
      <c r="F61" s="77">
        <v>60</v>
      </c>
      <c r="G61" s="77">
        <v>3000</v>
      </c>
      <c r="H61" s="77" t="s">
        <v>287</v>
      </c>
      <c r="I61" s="105">
        <v>49</v>
      </c>
      <c r="J61" s="80" t="s">
        <v>13</v>
      </c>
      <c r="K61" s="28">
        <v>1065</v>
      </c>
      <c r="L61" s="82">
        <v>30</v>
      </c>
    </row>
    <row r="62" spans="1:12">
      <c r="A62" s="22" t="s">
        <v>293</v>
      </c>
      <c r="B62" s="83" t="s">
        <v>156</v>
      </c>
      <c r="C62" s="95" t="s">
        <v>196</v>
      </c>
      <c r="D62" s="75"/>
      <c r="E62" s="76">
        <v>10</v>
      </c>
      <c r="F62" s="77">
        <v>80</v>
      </c>
      <c r="G62" s="77">
        <v>3000</v>
      </c>
      <c r="H62" s="77" t="s">
        <v>206</v>
      </c>
      <c r="I62" s="79">
        <v>157.6</v>
      </c>
      <c r="J62" s="80" t="s">
        <v>13</v>
      </c>
      <c r="K62" s="28">
        <v>1065</v>
      </c>
      <c r="L62" s="82">
        <v>30</v>
      </c>
    </row>
    <row r="63" spans="1:12">
      <c r="A63" s="22" t="s">
        <v>293</v>
      </c>
      <c r="B63" s="83" t="s">
        <v>156</v>
      </c>
      <c r="C63" s="95" t="s">
        <v>196</v>
      </c>
      <c r="D63" s="75"/>
      <c r="E63" s="76">
        <v>10</v>
      </c>
      <c r="F63" s="77">
        <v>100</v>
      </c>
      <c r="G63" s="77">
        <v>3000</v>
      </c>
      <c r="H63" s="77" t="s">
        <v>363</v>
      </c>
      <c r="I63" s="79">
        <v>26.7</v>
      </c>
      <c r="J63" s="80" t="s">
        <v>13</v>
      </c>
      <c r="K63" s="28">
        <v>1065</v>
      </c>
      <c r="L63" s="82">
        <v>35</v>
      </c>
    </row>
    <row r="64" spans="1:12">
      <c r="A64" s="22" t="s">
        <v>293</v>
      </c>
      <c r="B64" s="83" t="s">
        <v>156</v>
      </c>
      <c r="C64" s="95" t="s">
        <v>196</v>
      </c>
      <c r="D64" s="75" t="s">
        <v>21</v>
      </c>
      <c r="E64" s="76">
        <v>10</v>
      </c>
      <c r="F64" s="77">
        <v>120</v>
      </c>
      <c r="G64" s="77"/>
      <c r="H64" s="77"/>
      <c r="I64" s="79">
        <v>13.2</v>
      </c>
      <c r="J64" s="80" t="s">
        <v>13</v>
      </c>
      <c r="K64" s="28">
        <v>1065</v>
      </c>
      <c r="L64" s="82"/>
    </row>
  </sheetData>
  <autoFilter ref="A1:L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2"/>
  <sheetViews>
    <sheetView workbookViewId="0">
      <pane ySplit="1" topLeftCell="A107" activePane="bottomLeft" state="frozen"/>
      <selection pane="bottomLeft"/>
    </sheetView>
  </sheetViews>
  <sheetFormatPr defaultRowHeight="14.4"/>
  <cols>
    <col min="3" max="3" width="12.109375" bestFit="1" customWidth="1"/>
    <col min="7" max="7" width="36.6640625" customWidth="1"/>
    <col min="9" max="9" width="3.88671875" bestFit="1" customWidth="1"/>
  </cols>
  <sheetData>
    <row r="1" spans="1:10" ht="38.4" customHeight="1">
      <c r="A1" s="7" t="s">
        <v>0</v>
      </c>
      <c r="B1" s="7" t="s">
        <v>1</v>
      </c>
      <c r="C1" s="8" t="s">
        <v>2</v>
      </c>
      <c r="D1" s="8" t="s">
        <v>270</v>
      </c>
      <c r="E1" s="8" t="s">
        <v>5</v>
      </c>
      <c r="F1" s="8" t="s">
        <v>271</v>
      </c>
      <c r="G1" s="8" t="s">
        <v>7</v>
      </c>
      <c r="H1" s="9" t="s">
        <v>8</v>
      </c>
      <c r="I1" s="9" t="s">
        <v>9</v>
      </c>
      <c r="J1" s="10" t="s">
        <v>411</v>
      </c>
    </row>
    <row r="2" spans="1:10">
      <c r="A2" s="11" t="s">
        <v>207</v>
      </c>
      <c r="B2" s="12" t="s">
        <v>277</v>
      </c>
      <c r="C2" s="29">
        <v>304</v>
      </c>
      <c r="D2" s="26" t="s">
        <v>311</v>
      </c>
      <c r="E2" s="13"/>
      <c r="F2" s="13">
        <v>3100</v>
      </c>
      <c r="G2" s="13" t="s">
        <v>289</v>
      </c>
      <c r="H2" s="27">
        <v>12.4</v>
      </c>
      <c r="I2" s="14" t="s">
        <v>13</v>
      </c>
      <c r="J2" s="28">
        <v>150</v>
      </c>
    </row>
    <row r="3" spans="1:10">
      <c r="A3" s="11" t="s">
        <v>207</v>
      </c>
      <c r="B3" s="12" t="s">
        <v>277</v>
      </c>
      <c r="C3" s="29">
        <v>304</v>
      </c>
      <c r="D3" s="26" t="s">
        <v>98</v>
      </c>
      <c r="E3" s="13"/>
      <c r="F3" s="13">
        <v>3060</v>
      </c>
      <c r="G3" s="13" t="s">
        <v>312</v>
      </c>
      <c r="H3" s="27">
        <v>86.2</v>
      </c>
      <c r="I3" s="14" t="s">
        <v>13</v>
      </c>
      <c r="J3" s="28">
        <v>150</v>
      </c>
    </row>
    <row r="4" spans="1:10">
      <c r="A4" s="11" t="s">
        <v>207</v>
      </c>
      <c r="B4" s="12" t="s">
        <v>277</v>
      </c>
      <c r="C4" s="29"/>
      <c r="D4" s="26">
        <v>100</v>
      </c>
      <c r="E4" s="13">
        <v>100</v>
      </c>
      <c r="F4" s="13"/>
      <c r="G4" s="13" t="s">
        <v>313</v>
      </c>
      <c r="H4" s="27">
        <v>328</v>
      </c>
      <c r="I4" s="14" t="s">
        <v>13</v>
      </c>
      <c r="J4" s="28">
        <v>150</v>
      </c>
    </row>
    <row r="5" spans="1:10">
      <c r="A5" s="11" t="s">
        <v>207</v>
      </c>
      <c r="B5" s="12" t="s">
        <v>20</v>
      </c>
      <c r="C5" s="29" t="s">
        <v>210</v>
      </c>
      <c r="D5" s="26">
        <v>27</v>
      </c>
      <c r="E5" s="13">
        <v>145</v>
      </c>
      <c r="F5" s="13">
        <v>220</v>
      </c>
      <c r="G5" s="13" t="s">
        <v>178</v>
      </c>
      <c r="H5" s="27">
        <v>7.2</v>
      </c>
      <c r="I5" s="14" t="s">
        <v>13</v>
      </c>
      <c r="J5" s="28">
        <v>135</v>
      </c>
    </row>
    <row r="6" spans="1:10">
      <c r="A6" s="11" t="s">
        <v>207</v>
      </c>
      <c r="B6" s="12" t="s">
        <v>20</v>
      </c>
      <c r="C6" s="66">
        <v>304</v>
      </c>
      <c r="D6" s="26">
        <v>0.5</v>
      </c>
      <c r="E6" s="13">
        <v>1250</v>
      </c>
      <c r="F6" s="13">
        <v>2500</v>
      </c>
      <c r="G6" s="13" t="s">
        <v>212</v>
      </c>
      <c r="H6" s="27">
        <v>12.400000000000002</v>
      </c>
      <c r="I6" s="14" t="s">
        <v>13</v>
      </c>
      <c r="J6" s="28">
        <v>168</v>
      </c>
    </row>
    <row r="7" spans="1:10">
      <c r="A7" s="11" t="s">
        <v>207</v>
      </c>
      <c r="B7" s="12" t="s">
        <v>20</v>
      </c>
      <c r="C7" s="66">
        <v>304</v>
      </c>
      <c r="D7" s="26">
        <v>0.5</v>
      </c>
      <c r="E7" s="13">
        <v>1250</v>
      </c>
      <c r="F7" s="13">
        <v>2500</v>
      </c>
      <c r="G7" s="13" t="s">
        <v>212</v>
      </c>
      <c r="H7" s="27">
        <v>86.8</v>
      </c>
      <c r="I7" s="14" t="s">
        <v>13</v>
      </c>
      <c r="J7" s="28">
        <v>168</v>
      </c>
    </row>
    <row r="8" spans="1:10">
      <c r="A8" s="11" t="s">
        <v>207</v>
      </c>
      <c r="B8" s="12" t="s">
        <v>20</v>
      </c>
      <c r="C8" s="66">
        <v>304</v>
      </c>
      <c r="D8" s="26">
        <v>1</v>
      </c>
      <c r="E8" s="13">
        <v>280</v>
      </c>
      <c r="F8" s="13">
        <v>1250</v>
      </c>
      <c r="G8" s="13" t="s">
        <v>213</v>
      </c>
      <c r="H8" s="27">
        <v>5.6</v>
      </c>
      <c r="I8" s="14" t="s">
        <v>13</v>
      </c>
      <c r="J8" s="28">
        <v>144</v>
      </c>
    </row>
    <row r="9" spans="1:10">
      <c r="A9" s="11" t="s">
        <v>207</v>
      </c>
      <c r="B9" s="12" t="s">
        <v>20</v>
      </c>
      <c r="C9" s="66"/>
      <c r="D9" s="26">
        <v>1</v>
      </c>
      <c r="E9" s="13">
        <v>415</v>
      </c>
      <c r="F9" s="13">
        <v>100</v>
      </c>
      <c r="G9" s="13" t="s">
        <v>214</v>
      </c>
      <c r="H9" s="27">
        <v>19.8</v>
      </c>
      <c r="I9" s="14" t="s">
        <v>13</v>
      </c>
      <c r="J9" s="28">
        <v>144</v>
      </c>
    </row>
    <row r="10" spans="1:10">
      <c r="A10" s="11" t="s">
        <v>207</v>
      </c>
      <c r="B10" s="12" t="s">
        <v>20</v>
      </c>
      <c r="C10" s="66"/>
      <c r="D10" s="26">
        <v>1</v>
      </c>
      <c r="E10" s="13">
        <v>740</v>
      </c>
      <c r="F10" s="13">
        <v>1250</v>
      </c>
      <c r="G10" s="13" t="s">
        <v>215</v>
      </c>
      <c r="H10" s="27">
        <v>51.1</v>
      </c>
      <c r="I10" s="14" t="s">
        <v>13</v>
      </c>
      <c r="J10" s="28">
        <v>144</v>
      </c>
    </row>
    <row r="11" spans="1:10">
      <c r="A11" s="11" t="s">
        <v>207</v>
      </c>
      <c r="B11" s="12" t="s">
        <v>20</v>
      </c>
      <c r="C11" s="66">
        <v>304</v>
      </c>
      <c r="D11" s="26">
        <v>1</v>
      </c>
      <c r="E11" s="13">
        <v>1000</v>
      </c>
      <c r="F11" s="13">
        <v>2000</v>
      </c>
      <c r="G11" s="13" t="s">
        <v>216</v>
      </c>
      <c r="H11" s="27">
        <v>268</v>
      </c>
      <c r="I11" s="14" t="s">
        <v>13</v>
      </c>
      <c r="J11" s="28">
        <v>144</v>
      </c>
    </row>
    <row r="12" spans="1:10">
      <c r="A12" s="11" t="s">
        <v>207</v>
      </c>
      <c r="B12" s="12" t="s">
        <v>20</v>
      </c>
      <c r="C12" s="66">
        <v>304</v>
      </c>
      <c r="D12" s="26">
        <v>1</v>
      </c>
      <c r="E12" s="13">
        <v>1000</v>
      </c>
      <c r="F12" s="13">
        <v>2000</v>
      </c>
      <c r="G12" s="13" t="s">
        <v>314</v>
      </c>
      <c r="H12" s="27">
        <v>77</v>
      </c>
      <c r="I12" s="14" t="s">
        <v>13</v>
      </c>
      <c r="J12" s="28">
        <v>144</v>
      </c>
    </row>
    <row r="13" spans="1:10">
      <c r="A13" s="11" t="s">
        <v>207</v>
      </c>
      <c r="B13" s="12" t="s">
        <v>20</v>
      </c>
      <c r="C13" s="66">
        <v>304</v>
      </c>
      <c r="D13" s="26">
        <v>1</v>
      </c>
      <c r="E13" s="13">
        <v>1000</v>
      </c>
      <c r="F13" s="13">
        <v>2000</v>
      </c>
      <c r="G13" s="13" t="s">
        <v>314</v>
      </c>
      <c r="H13" s="27">
        <v>105</v>
      </c>
      <c r="I13" s="14" t="s">
        <v>13</v>
      </c>
      <c r="J13" s="28">
        <v>144</v>
      </c>
    </row>
    <row r="14" spans="1:10">
      <c r="A14" s="11" t="s">
        <v>207</v>
      </c>
      <c r="B14" s="12" t="s">
        <v>20</v>
      </c>
      <c r="C14" s="66">
        <v>304</v>
      </c>
      <c r="D14" s="26">
        <v>1</v>
      </c>
      <c r="E14" s="13">
        <v>1000</v>
      </c>
      <c r="F14" s="13">
        <v>2000</v>
      </c>
      <c r="G14" s="13" t="s">
        <v>314</v>
      </c>
      <c r="H14" s="27">
        <v>77</v>
      </c>
      <c r="I14" s="14" t="s">
        <v>13</v>
      </c>
      <c r="J14" s="28">
        <v>144</v>
      </c>
    </row>
    <row r="15" spans="1:10">
      <c r="A15" s="11" t="s">
        <v>207</v>
      </c>
      <c r="B15" s="12" t="s">
        <v>20</v>
      </c>
      <c r="C15" s="66">
        <v>304</v>
      </c>
      <c r="D15" s="26">
        <v>1</v>
      </c>
      <c r="E15" s="13">
        <v>1250</v>
      </c>
      <c r="F15" s="13">
        <v>2500</v>
      </c>
      <c r="G15" s="13" t="s">
        <v>217</v>
      </c>
      <c r="H15" s="27">
        <v>756</v>
      </c>
      <c r="I15" s="14" t="s">
        <v>13</v>
      </c>
      <c r="J15" s="28">
        <v>144</v>
      </c>
    </row>
    <row r="16" spans="1:10">
      <c r="A16" s="11" t="s">
        <v>207</v>
      </c>
      <c r="B16" s="12" t="s">
        <v>20</v>
      </c>
      <c r="C16" s="66">
        <v>304</v>
      </c>
      <c r="D16" s="26">
        <v>1</v>
      </c>
      <c r="E16" s="13">
        <v>1250</v>
      </c>
      <c r="F16" s="13">
        <v>2500</v>
      </c>
      <c r="G16" s="13" t="s">
        <v>217</v>
      </c>
      <c r="H16" s="27">
        <v>221.4</v>
      </c>
      <c r="I16" s="14" t="s">
        <v>13</v>
      </c>
      <c r="J16" s="28">
        <v>144</v>
      </c>
    </row>
    <row r="17" spans="1:10">
      <c r="A17" s="11" t="s">
        <v>207</v>
      </c>
      <c r="B17" s="12" t="s">
        <v>20</v>
      </c>
      <c r="C17" s="66">
        <v>304</v>
      </c>
      <c r="D17" s="26">
        <v>1</v>
      </c>
      <c r="E17" s="13">
        <v>1250</v>
      </c>
      <c r="F17" s="13">
        <v>2500</v>
      </c>
      <c r="G17" s="13" t="s">
        <v>217</v>
      </c>
      <c r="H17" s="27">
        <v>98.6</v>
      </c>
      <c r="I17" s="14" t="s">
        <v>13</v>
      </c>
      <c r="J17" s="28">
        <v>144</v>
      </c>
    </row>
    <row r="18" spans="1:10">
      <c r="A18" s="11" t="s">
        <v>207</v>
      </c>
      <c r="B18" s="12" t="s">
        <v>20</v>
      </c>
      <c r="C18" s="66" t="s">
        <v>14</v>
      </c>
      <c r="D18" s="26">
        <v>1.1499999999999999</v>
      </c>
      <c r="E18" s="13">
        <v>350</v>
      </c>
      <c r="F18" s="13">
        <v>830</v>
      </c>
      <c r="G18" s="13" t="s">
        <v>315</v>
      </c>
      <c r="H18" s="27">
        <v>11.399999999999999</v>
      </c>
      <c r="I18" s="14" t="s">
        <v>13</v>
      </c>
      <c r="J18" s="28">
        <v>144</v>
      </c>
    </row>
    <row r="19" spans="1:10">
      <c r="A19" s="11" t="s">
        <v>207</v>
      </c>
      <c r="B19" s="12" t="s">
        <v>20</v>
      </c>
      <c r="C19" s="66" t="s">
        <v>14</v>
      </c>
      <c r="D19" s="26">
        <v>1.1499999999999999</v>
      </c>
      <c r="E19" s="13">
        <v>250</v>
      </c>
      <c r="F19" s="13">
        <v>830</v>
      </c>
      <c r="G19" s="13" t="s">
        <v>415</v>
      </c>
      <c r="H19" s="27">
        <v>2</v>
      </c>
      <c r="I19" s="14" t="s">
        <v>13</v>
      </c>
      <c r="J19" s="28">
        <v>144</v>
      </c>
    </row>
    <row r="20" spans="1:10">
      <c r="A20" s="11" t="s">
        <v>207</v>
      </c>
      <c r="B20" s="12" t="s">
        <v>20</v>
      </c>
      <c r="C20" s="66">
        <v>304</v>
      </c>
      <c r="D20" s="26">
        <v>1.5</v>
      </c>
      <c r="E20" s="13">
        <v>480</v>
      </c>
      <c r="F20" s="13">
        <v>1235</v>
      </c>
      <c r="G20" s="13" t="s">
        <v>218</v>
      </c>
      <c r="H20" s="27">
        <v>6.8</v>
      </c>
      <c r="I20" s="14" t="s">
        <v>13</v>
      </c>
      <c r="J20" s="28">
        <v>144</v>
      </c>
    </row>
    <row r="21" spans="1:10">
      <c r="A21" s="11" t="s">
        <v>207</v>
      </c>
      <c r="B21" s="12" t="s">
        <v>20</v>
      </c>
      <c r="C21" s="66">
        <v>304</v>
      </c>
      <c r="D21" s="26">
        <v>1.5</v>
      </c>
      <c r="E21" s="13">
        <v>540</v>
      </c>
      <c r="F21" s="13">
        <v>1250</v>
      </c>
      <c r="G21" s="13" t="s">
        <v>219</v>
      </c>
      <c r="H21" s="27">
        <v>7.8</v>
      </c>
      <c r="I21" s="14" t="s">
        <v>13</v>
      </c>
      <c r="J21" s="28">
        <v>144</v>
      </c>
    </row>
    <row r="22" spans="1:10">
      <c r="A22" s="11" t="s">
        <v>207</v>
      </c>
      <c r="B22" s="12" t="s">
        <v>20</v>
      </c>
      <c r="C22" s="66">
        <v>304</v>
      </c>
      <c r="D22" s="26">
        <v>1.5</v>
      </c>
      <c r="E22" s="13">
        <v>600</v>
      </c>
      <c r="F22" s="13">
        <v>1230</v>
      </c>
      <c r="G22" s="13" t="s">
        <v>220</v>
      </c>
      <c r="H22" s="27">
        <v>16.8</v>
      </c>
      <c r="I22" s="14" t="s">
        <v>13</v>
      </c>
      <c r="J22" s="28">
        <v>144</v>
      </c>
    </row>
    <row r="23" spans="1:10">
      <c r="A23" s="11" t="s">
        <v>207</v>
      </c>
      <c r="B23" s="12" t="s">
        <v>20</v>
      </c>
      <c r="C23" s="66">
        <v>304</v>
      </c>
      <c r="D23" s="26">
        <v>1.5</v>
      </c>
      <c r="E23" s="13">
        <v>600</v>
      </c>
      <c r="F23" s="13">
        <v>1250</v>
      </c>
      <c r="G23" s="13" t="s">
        <v>221</v>
      </c>
      <c r="H23" s="27">
        <v>27</v>
      </c>
      <c r="I23" s="14" t="s">
        <v>13</v>
      </c>
      <c r="J23" s="28">
        <v>144</v>
      </c>
    </row>
    <row r="24" spans="1:10">
      <c r="A24" s="11" t="s">
        <v>207</v>
      </c>
      <c r="B24" s="12" t="s">
        <v>20</v>
      </c>
      <c r="C24" s="66">
        <v>304</v>
      </c>
      <c r="D24" s="26">
        <v>1.5</v>
      </c>
      <c r="E24" s="13">
        <v>650</v>
      </c>
      <c r="F24" s="13">
        <v>1250</v>
      </c>
      <c r="G24" s="13" t="s">
        <v>222</v>
      </c>
      <c r="H24" s="27">
        <v>9.6</v>
      </c>
      <c r="I24" s="14" t="s">
        <v>13</v>
      </c>
      <c r="J24" s="28">
        <v>144</v>
      </c>
    </row>
    <row r="25" spans="1:10">
      <c r="A25" s="11" t="s">
        <v>207</v>
      </c>
      <c r="B25" s="12" t="s">
        <v>20</v>
      </c>
      <c r="C25" s="66">
        <v>304</v>
      </c>
      <c r="D25" s="26">
        <v>1.5</v>
      </c>
      <c r="E25" s="13">
        <v>700</v>
      </c>
      <c r="F25" s="13">
        <v>1240</v>
      </c>
      <c r="G25" s="13" t="s">
        <v>223</v>
      </c>
      <c r="H25" s="27">
        <v>9.8000000000000007</v>
      </c>
      <c r="I25" s="14" t="s">
        <v>13</v>
      </c>
      <c r="J25" s="28">
        <v>144</v>
      </c>
    </row>
    <row r="26" spans="1:10">
      <c r="A26" s="11" t="s">
        <v>207</v>
      </c>
      <c r="B26" s="12" t="s">
        <v>20</v>
      </c>
      <c r="C26" s="66" t="s">
        <v>14</v>
      </c>
      <c r="D26" s="26">
        <v>1.5</v>
      </c>
      <c r="E26" s="13">
        <v>1000</v>
      </c>
      <c r="F26" s="13">
        <v>1740</v>
      </c>
      <c r="G26" s="13" t="s">
        <v>316</v>
      </c>
      <c r="H26" s="27">
        <v>20</v>
      </c>
      <c r="I26" s="14" t="s">
        <v>13</v>
      </c>
      <c r="J26" s="28">
        <v>144</v>
      </c>
    </row>
    <row r="27" spans="1:10">
      <c r="A27" s="11" t="s">
        <v>207</v>
      </c>
      <c r="B27" s="12" t="s">
        <v>20</v>
      </c>
      <c r="C27" s="66">
        <v>304</v>
      </c>
      <c r="D27" s="26">
        <v>1.5</v>
      </c>
      <c r="E27" s="13">
        <v>1000</v>
      </c>
      <c r="F27" s="13">
        <v>2000</v>
      </c>
      <c r="G27" s="13" t="s">
        <v>224</v>
      </c>
      <c r="H27" s="27">
        <v>92</v>
      </c>
      <c r="I27" s="14" t="s">
        <v>13</v>
      </c>
      <c r="J27" s="28">
        <v>144</v>
      </c>
    </row>
    <row r="28" spans="1:10">
      <c r="A28" s="11" t="s">
        <v>207</v>
      </c>
      <c r="B28" s="12" t="s">
        <v>20</v>
      </c>
      <c r="C28" s="66">
        <v>304</v>
      </c>
      <c r="D28" s="26">
        <v>1.5</v>
      </c>
      <c r="E28" s="13">
        <v>1250</v>
      </c>
      <c r="F28" s="13">
        <v>1250</v>
      </c>
      <c r="G28" s="13" t="s">
        <v>225</v>
      </c>
      <c r="H28" s="27">
        <v>241.79999999999998</v>
      </c>
      <c r="I28" s="14" t="s">
        <v>13</v>
      </c>
      <c r="J28" s="28">
        <v>144</v>
      </c>
    </row>
    <row r="29" spans="1:10">
      <c r="A29" s="11" t="s">
        <v>207</v>
      </c>
      <c r="B29" s="12" t="s">
        <v>20</v>
      </c>
      <c r="C29" s="66">
        <v>304</v>
      </c>
      <c r="D29" s="26">
        <v>1.5</v>
      </c>
      <c r="E29" s="13">
        <v>1250</v>
      </c>
      <c r="F29" s="13">
        <v>2500</v>
      </c>
      <c r="G29" s="13" t="s">
        <v>226</v>
      </c>
      <c r="H29" s="27">
        <v>184.8</v>
      </c>
      <c r="I29" s="14" t="s">
        <v>13</v>
      </c>
      <c r="J29" s="28">
        <v>144</v>
      </c>
    </row>
    <row r="30" spans="1:10">
      <c r="A30" s="11" t="s">
        <v>207</v>
      </c>
      <c r="B30" s="12" t="s">
        <v>20</v>
      </c>
      <c r="C30" s="66">
        <v>304</v>
      </c>
      <c r="D30" s="26">
        <v>1.5</v>
      </c>
      <c r="E30" s="13">
        <v>1250</v>
      </c>
      <c r="F30" s="13">
        <v>2500</v>
      </c>
      <c r="G30" s="13" t="s">
        <v>317</v>
      </c>
      <c r="H30" s="27">
        <v>396</v>
      </c>
      <c r="I30" s="14" t="s">
        <v>13</v>
      </c>
      <c r="J30" s="28">
        <v>144</v>
      </c>
    </row>
    <row r="31" spans="1:10">
      <c r="A31" s="11" t="s">
        <v>207</v>
      </c>
      <c r="B31" s="12" t="s">
        <v>20</v>
      </c>
      <c r="C31" s="66">
        <v>304</v>
      </c>
      <c r="D31" s="26">
        <v>1.5</v>
      </c>
      <c r="E31" s="13">
        <v>1250</v>
      </c>
      <c r="F31" s="13">
        <v>2500</v>
      </c>
      <c r="G31" s="13" t="s">
        <v>317</v>
      </c>
      <c r="H31" s="27">
        <v>744</v>
      </c>
      <c r="I31" s="14" t="s">
        <v>13</v>
      </c>
      <c r="J31" s="28">
        <v>144</v>
      </c>
    </row>
    <row r="32" spans="1:10">
      <c r="A32" s="11" t="s">
        <v>207</v>
      </c>
      <c r="B32" s="12" t="s">
        <v>20</v>
      </c>
      <c r="C32" s="66">
        <v>304</v>
      </c>
      <c r="D32" s="26">
        <v>1.5</v>
      </c>
      <c r="E32" s="13">
        <v>1250</v>
      </c>
      <c r="F32" s="13">
        <v>2500</v>
      </c>
      <c r="G32" s="13" t="s">
        <v>226</v>
      </c>
      <c r="H32" s="27">
        <v>747</v>
      </c>
      <c r="I32" s="14" t="s">
        <v>13</v>
      </c>
      <c r="J32" s="28">
        <v>144</v>
      </c>
    </row>
    <row r="33" spans="1:10">
      <c r="A33" s="11" t="s">
        <v>207</v>
      </c>
      <c r="B33" s="12" t="s">
        <v>20</v>
      </c>
      <c r="C33" s="66">
        <v>304</v>
      </c>
      <c r="D33" s="26">
        <v>1.5</v>
      </c>
      <c r="E33" s="13">
        <v>1250</v>
      </c>
      <c r="F33" s="13">
        <v>2500</v>
      </c>
      <c r="G33" s="13" t="s">
        <v>227</v>
      </c>
      <c r="H33" s="27">
        <v>188</v>
      </c>
      <c r="I33" s="14" t="s">
        <v>13</v>
      </c>
      <c r="J33" s="28">
        <v>144</v>
      </c>
    </row>
    <row r="34" spans="1:10">
      <c r="A34" s="11" t="s">
        <v>207</v>
      </c>
      <c r="B34" s="12" t="s">
        <v>20</v>
      </c>
      <c r="C34" s="66">
        <v>304</v>
      </c>
      <c r="D34" s="26">
        <v>1.5</v>
      </c>
      <c r="E34" s="13">
        <v>1250</v>
      </c>
      <c r="F34" s="13">
        <v>2500</v>
      </c>
      <c r="G34" s="13" t="s">
        <v>317</v>
      </c>
      <c r="H34" s="27">
        <v>297.39999999999998</v>
      </c>
      <c r="I34" s="14" t="s">
        <v>13</v>
      </c>
      <c r="J34" s="28">
        <v>144</v>
      </c>
    </row>
    <row r="35" spans="1:10">
      <c r="A35" s="11" t="s">
        <v>207</v>
      </c>
      <c r="B35" s="12" t="s">
        <v>20</v>
      </c>
      <c r="C35" s="66">
        <v>304</v>
      </c>
      <c r="D35" s="26">
        <v>1.5</v>
      </c>
      <c r="E35" s="13">
        <v>1250</v>
      </c>
      <c r="F35" s="13">
        <v>2500</v>
      </c>
      <c r="G35" s="13" t="s">
        <v>226</v>
      </c>
      <c r="H35" s="27">
        <v>222.4</v>
      </c>
      <c r="I35" s="14" t="s">
        <v>13</v>
      </c>
      <c r="J35" s="28">
        <v>144</v>
      </c>
    </row>
    <row r="36" spans="1:10">
      <c r="A36" s="11" t="s">
        <v>207</v>
      </c>
      <c r="B36" s="12" t="s">
        <v>20</v>
      </c>
      <c r="C36" s="66">
        <v>304</v>
      </c>
      <c r="D36" s="26">
        <v>1.5</v>
      </c>
      <c r="E36" s="13">
        <v>1250</v>
      </c>
      <c r="F36" s="13">
        <v>2500</v>
      </c>
      <c r="G36" s="13" t="s">
        <v>317</v>
      </c>
      <c r="H36" s="27">
        <v>110.6</v>
      </c>
      <c r="I36" s="14" t="s">
        <v>13</v>
      </c>
      <c r="J36" s="28">
        <v>144</v>
      </c>
    </row>
    <row r="37" spans="1:10">
      <c r="A37" s="11" t="s">
        <v>207</v>
      </c>
      <c r="B37" s="12" t="s">
        <v>20</v>
      </c>
      <c r="C37" s="66" t="s">
        <v>228</v>
      </c>
      <c r="D37" s="26">
        <v>1.5</v>
      </c>
      <c r="E37" s="13">
        <v>1250</v>
      </c>
      <c r="F37" s="13">
        <v>2500</v>
      </c>
      <c r="G37" s="13" t="s">
        <v>229</v>
      </c>
      <c r="H37" s="27">
        <v>178.4</v>
      </c>
      <c r="I37" s="14" t="s">
        <v>13</v>
      </c>
      <c r="J37" s="28">
        <v>144</v>
      </c>
    </row>
    <row r="38" spans="1:10">
      <c r="A38" s="11" t="s">
        <v>207</v>
      </c>
      <c r="B38" s="12" t="s">
        <v>20</v>
      </c>
      <c r="C38" s="66">
        <v>304</v>
      </c>
      <c r="D38" s="26">
        <v>2</v>
      </c>
      <c r="E38" s="13">
        <v>1250</v>
      </c>
      <c r="F38" s="13">
        <v>2500</v>
      </c>
      <c r="G38" s="13" t="s">
        <v>230</v>
      </c>
      <c r="H38" s="27">
        <v>98</v>
      </c>
      <c r="I38" s="14" t="s">
        <v>13</v>
      </c>
      <c r="J38" s="28">
        <v>144</v>
      </c>
    </row>
    <row r="39" spans="1:10">
      <c r="A39" s="11" t="s">
        <v>207</v>
      </c>
      <c r="B39" s="12" t="s">
        <v>20</v>
      </c>
      <c r="C39" s="66">
        <v>304</v>
      </c>
      <c r="D39" s="26">
        <v>2</v>
      </c>
      <c r="E39" s="13">
        <v>1250</v>
      </c>
      <c r="F39" s="13">
        <v>2500</v>
      </c>
      <c r="G39" s="13" t="s">
        <v>230</v>
      </c>
      <c r="H39" s="27">
        <v>245</v>
      </c>
      <c r="I39" s="14" t="s">
        <v>13</v>
      </c>
      <c r="J39" s="28">
        <v>144</v>
      </c>
    </row>
    <row r="40" spans="1:10">
      <c r="A40" s="11" t="s">
        <v>207</v>
      </c>
      <c r="B40" s="12" t="s">
        <v>20</v>
      </c>
      <c r="C40" s="66">
        <v>304</v>
      </c>
      <c r="D40" s="26">
        <v>2</v>
      </c>
      <c r="E40" s="13">
        <v>1250</v>
      </c>
      <c r="F40" s="13">
        <v>2500</v>
      </c>
      <c r="G40" s="13" t="s">
        <v>230</v>
      </c>
      <c r="H40" s="27">
        <v>49</v>
      </c>
      <c r="I40" s="14" t="s">
        <v>13</v>
      </c>
      <c r="J40" s="28">
        <v>144</v>
      </c>
    </row>
    <row r="41" spans="1:10">
      <c r="A41" s="11" t="s">
        <v>207</v>
      </c>
      <c r="B41" s="12" t="s">
        <v>20</v>
      </c>
      <c r="C41" s="66">
        <v>304</v>
      </c>
      <c r="D41" s="26">
        <v>2</v>
      </c>
      <c r="E41" s="13">
        <v>1250</v>
      </c>
      <c r="F41" s="13">
        <v>2500</v>
      </c>
      <c r="G41" s="13" t="s">
        <v>231</v>
      </c>
      <c r="H41" s="27">
        <v>48.4</v>
      </c>
      <c r="I41" s="14" t="s">
        <v>13</v>
      </c>
      <c r="J41" s="28">
        <v>144</v>
      </c>
    </row>
    <row r="42" spans="1:10">
      <c r="A42" s="11" t="s">
        <v>207</v>
      </c>
      <c r="B42" s="12" t="s">
        <v>20</v>
      </c>
      <c r="C42" s="66">
        <v>304</v>
      </c>
      <c r="D42" s="26">
        <v>2</v>
      </c>
      <c r="E42" s="13">
        <v>1250</v>
      </c>
      <c r="F42" s="13">
        <v>2500</v>
      </c>
      <c r="G42" s="13" t="s">
        <v>231</v>
      </c>
      <c r="H42" s="27">
        <v>48.8</v>
      </c>
      <c r="I42" s="14" t="s">
        <v>13</v>
      </c>
      <c r="J42" s="28">
        <v>144</v>
      </c>
    </row>
    <row r="43" spans="1:10">
      <c r="A43" s="11" t="s">
        <v>207</v>
      </c>
      <c r="B43" s="12" t="s">
        <v>20</v>
      </c>
      <c r="C43" s="66"/>
      <c r="D43" s="26">
        <v>1.5</v>
      </c>
      <c r="E43" s="13">
        <v>1250</v>
      </c>
      <c r="F43" s="13">
        <v>2500</v>
      </c>
      <c r="G43" s="13" t="s">
        <v>416</v>
      </c>
      <c r="H43" s="27">
        <v>37.200000000000003</v>
      </c>
      <c r="I43" s="14" t="s">
        <v>13</v>
      </c>
      <c r="J43" s="28">
        <v>144</v>
      </c>
    </row>
    <row r="44" spans="1:10">
      <c r="A44" s="11" t="s">
        <v>207</v>
      </c>
      <c r="B44" s="12" t="s">
        <v>20</v>
      </c>
      <c r="C44" s="66" t="s">
        <v>14</v>
      </c>
      <c r="D44" s="26">
        <v>2.5</v>
      </c>
      <c r="E44" s="13">
        <v>280</v>
      </c>
      <c r="F44" s="13">
        <v>1250</v>
      </c>
      <c r="G44" s="13" t="s">
        <v>232</v>
      </c>
      <c r="H44" s="27">
        <v>13.6</v>
      </c>
      <c r="I44" s="14" t="s">
        <v>13</v>
      </c>
      <c r="J44" s="28">
        <v>144</v>
      </c>
    </row>
    <row r="45" spans="1:10">
      <c r="A45" s="11" t="s">
        <v>207</v>
      </c>
      <c r="B45" s="12" t="s">
        <v>20</v>
      </c>
      <c r="C45" s="66">
        <v>304</v>
      </c>
      <c r="D45" s="26">
        <v>2.5</v>
      </c>
      <c r="E45" s="13">
        <v>740</v>
      </c>
      <c r="F45" s="13">
        <v>1250</v>
      </c>
      <c r="G45" s="13" t="s">
        <v>233</v>
      </c>
      <c r="H45" s="27">
        <v>18</v>
      </c>
      <c r="I45" s="14" t="s">
        <v>13</v>
      </c>
      <c r="J45" s="28">
        <v>144</v>
      </c>
    </row>
    <row r="46" spans="1:10">
      <c r="A46" s="11" t="s">
        <v>207</v>
      </c>
      <c r="B46" s="12" t="s">
        <v>20</v>
      </c>
      <c r="C46" s="66" t="s">
        <v>14</v>
      </c>
      <c r="D46" s="26">
        <v>3</v>
      </c>
      <c r="E46" s="13">
        <v>800</v>
      </c>
      <c r="F46" s="13">
        <v>1600</v>
      </c>
      <c r="G46" s="13" t="s">
        <v>89</v>
      </c>
      <c r="H46" s="27">
        <v>29.6</v>
      </c>
      <c r="I46" s="14" t="s">
        <v>13</v>
      </c>
      <c r="J46" s="28">
        <v>144</v>
      </c>
    </row>
    <row r="47" spans="1:10">
      <c r="A47" s="11" t="s">
        <v>207</v>
      </c>
      <c r="B47" s="12" t="s">
        <v>20</v>
      </c>
      <c r="C47" s="66">
        <v>304</v>
      </c>
      <c r="D47" s="26">
        <v>3</v>
      </c>
      <c r="E47" s="13">
        <v>1250</v>
      </c>
      <c r="F47" s="13">
        <v>2500</v>
      </c>
      <c r="G47" s="13" t="s">
        <v>234</v>
      </c>
      <c r="H47" s="27">
        <v>220</v>
      </c>
      <c r="I47" s="14" t="s">
        <v>13</v>
      </c>
      <c r="J47" s="28">
        <v>144</v>
      </c>
    </row>
    <row r="48" spans="1:10">
      <c r="A48" s="11" t="s">
        <v>207</v>
      </c>
      <c r="B48" s="12" t="s">
        <v>20</v>
      </c>
      <c r="C48" s="66">
        <v>304</v>
      </c>
      <c r="D48" s="26">
        <v>3</v>
      </c>
      <c r="E48" s="13">
        <v>1250</v>
      </c>
      <c r="F48" s="13">
        <v>2500</v>
      </c>
      <c r="G48" s="13" t="s">
        <v>231</v>
      </c>
      <c r="H48" s="27">
        <v>73.2</v>
      </c>
      <c r="I48" s="14" t="s">
        <v>13</v>
      </c>
      <c r="J48" s="28">
        <v>144</v>
      </c>
    </row>
    <row r="49" spans="1:10">
      <c r="A49" s="11" t="s">
        <v>207</v>
      </c>
      <c r="B49" s="12" t="s">
        <v>20</v>
      </c>
      <c r="C49" s="66">
        <v>304</v>
      </c>
      <c r="D49" s="26">
        <v>3</v>
      </c>
      <c r="E49" s="13">
        <v>1250</v>
      </c>
      <c r="F49" s="13">
        <v>2500</v>
      </c>
      <c r="G49" s="13" t="s">
        <v>231</v>
      </c>
      <c r="H49" s="27">
        <v>74.2</v>
      </c>
      <c r="I49" s="14" t="s">
        <v>13</v>
      </c>
      <c r="J49" s="28">
        <v>144</v>
      </c>
    </row>
    <row r="50" spans="1:10">
      <c r="A50" s="11" t="s">
        <v>207</v>
      </c>
      <c r="B50" s="12" t="s">
        <v>20</v>
      </c>
      <c r="C50" s="66">
        <v>304</v>
      </c>
      <c r="D50" s="26">
        <v>3</v>
      </c>
      <c r="E50" s="13">
        <v>1250</v>
      </c>
      <c r="F50" s="13">
        <v>2500</v>
      </c>
      <c r="G50" s="13" t="s">
        <v>231</v>
      </c>
      <c r="H50" s="27">
        <v>73.2</v>
      </c>
      <c r="I50" s="14" t="s">
        <v>13</v>
      </c>
      <c r="J50" s="28">
        <v>144</v>
      </c>
    </row>
    <row r="51" spans="1:10">
      <c r="A51" s="11" t="s">
        <v>207</v>
      </c>
      <c r="B51" s="12" t="s">
        <v>20</v>
      </c>
      <c r="C51" s="66" t="s">
        <v>14</v>
      </c>
      <c r="D51" s="26">
        <v>3.5</v>
      </c>
      <c r="E51" s="13">
        <v>270</v>
      </c>
      <c r="F51" s="13">
        <v>350</v>
      </c>
      <c r="G51" s="13" t="s">
        <v>318</v>
      </c>
      <c r="H51" s="27">
        <v>13.200000000000001</v>
      </c>
      <c r="I51" s="14" t="s">
        <v>13</v>
      </c>
      <c r="J51" s="28">
        <v>144</v>
      </c>
    </row>
    <row r="52" spans="1:10">
      <c r="A52" s="11" t="s">
        <v>207</v>
      </c>
      <c r="B52" s="12" t="s">
        <v>20</v>
      </c>
      <c r="C52" s="66" t="s">
        <v>14</v>
      </c>
      <c r="D52" s="26">
        <v>4</v>
      </c>
      <c r="E52" s="13">
        <v>1000</v>
      </c>
      <c r="F52" s="13">
        <v>2000</v>
      </c>
      <c r="G52" s="13" t="s">
        <v>417</v>
      </c>
      <c r="H52" s="27">
        <v>61.2</v>
      </c>
      <c r="I52" s="14" t="s">
        <v>13</v>
      </c>
      <c r="J52" s="28">
        <v>135</v>
      </c>
    </row>
    <row r="53" spans="1:10">
      <c r="A53" s="11" t="s">
        <v>207</v>
      </c>
      <c r="B53" s="12" t="s">
        <v>20</v>
      </c>
      <c r="C53" s="66">
        <v>304</v>
      </c>
      <c r="D53" s="26">
        <v>4</v>
      </c>
      <c r="E53" s="13">
        <v>1250</v>
      </c>
      <c r="F53" s="13">
        <v>2500</v>
      </c>
      <c r="G53" s="13" t="s">
        <v>235</v>
      </c>
      <c r="H53" s="27">
        <v>98.6</v>
      </c>
      <c r="I53" s="14" t="s">
        <v>13</v>
      </c>
      <c r="J53" s="28">
        <v>135</v>
      </c>
    </row>
    <row r="54" spans="1:10">
      <c r="A54" s="11" t="s">
        <v>207</v>
      </c>
      <c r="B54" s="12" t="s">
        <v>20</v>
      </c>
      <c r="C54" s="66">
        <v>304</v>
      </c>
      <c r="D54" s="26">
        <v>4</v>
      </c>
      <c r="E54" s="13">
        <v>1250</v>
      </c>
      <c r="F54" s="13">
        <v>2500</v>
      </c>
      <c r="G54" s="13" t="s">
        <v>235</v>
      </c>
      <c r="H54" s="27">
        <v>98.2</v>
      </c>
      <c r="I54" s="14" t="s">
        <v>13</v>
      </c>
      <c r="J54" s="28">
        <v>135</v>
      </c>
    </row>
    <row r="55" spans="1:10">
      <c r="A55" s="11" t="s">
        <v>207</v>
      </c>
      <c r="B55" s="12" t="s">
        <v>20</v>
      </c>
      <c r="C55" s="66">
        <v>304</v>
      </c>
      <c r="D55" s="26">
        <v>4</v>
      </c>
      <c r="E55" s="13">
        <v>1250</v>
      </c>
      <c r="F55" s="13">
        <v>2500</v>
      </c>
      <c r="G55" s="13" t="s">
        <v>235</v>
      </c>
      <c r="H55" s="27">
        <v>97.6</v>
      </c>
      <c r="I55" s="14" t="s">
        <v>13</v>
      </c>
      <c r="J55" s="28">
        <v>135</v>
      </c>
    </row>
    <row r="56" spans="1:10">
      <c r="A56" s="11" t="s">
        <v>207</v>
      </c>
      <c r="B56" s="12" t="s">
        <v>20</v>
      </c>
      <c r="C56" s="66">
        <v>304</v>
      </c>
      <c r="D56" s="26">
        <v>4</v>
      </c>
      <c r="E56" s="13">
        <v>1250</v>
      </c>
      <c r="F56" s="13">
        <v>2500</v>
      </c>
      <c r="G56" s="13">
        <v>304</v>
      </c>
      <c r="H56" s="27">
        <v>92.4</v>
      </c>
      <c r="I56" s="14" t="s">
        <v>13</v>
      </c>
      <c r="J56" s="28">
        <v>135</v>
      </c>
    </row>
    <row r="57" spans="1:10">
      <c r="A57" s="11" t="s">
        <v>207</v>
      </c>
      <c r="B57" s="12" t="s">
        <v>20</v>
      </c>
      <c r="C57" s="66">
        <v>304</v>
      </c>
      <c r="D57" s="26">
        <v>4</v>
      </c>
      <c r="E57" s="13">
        <v>1250</v>
      </c>
      <c r="F57" s="13">
        <v>2500</v>
      </c>
      <c r="G57" s="13">
        <v>304</v>
      </c>
      <c r="H57" s="27">
        <v>92.4</v>
      </c>
      <c r="I57" s="14" t="s">
        <v>13</v>
      </c>
      <c r="J57" s="28">
        <v>135</v>
      </c>
    </row>
    <row r="58" spans="1:10">
      <c r="A58" s="11" t="s">
        <v>207</v>
      </c>
      <c r="B58" s="12" t="s">
        <v>20</v>
      </c>
      <c r="C58" s="66">
        <v>304</v>
      </c>
      <c r="D58" s="26">
        <v>4</v>
      </c>
      <c r="E58" s="13">
        <v>1250</v>
      </c>
      <c r="F58" s="13">
        <v>2500</v>
      </c>
      <c r="G58" s="13">
        <v>304</v>
      </c>
      <c r="H58" s="27">
        <v>92.4</v>
      </c>
      <c r="I58" s="14" t="s">
        <v>13</v>
      </c>
      <c r="J58" s="28">
        <v>135</v>
      </c>
    </row>
    <row r="59" spans="1:10">
      <c r="A59" s="11" t="s">
        <v>207</v>
      </c>
      <c r="B59" s="12" t="s">
        <v>20</v>
      </c>
      <c r="C59" s="66">
        <v>304</v>
      </c>
      <c r="D59" s="26">
        <v>5</v>
      </c>
      <c r="E59" s="13">
        <v>1250</v>
      </c>
      <c r="F59" s="13">
        <v>2500</v>
      </c>
      <c r="G59" s="13">
        <v>304</v>
      </c>
      <c r="H59" s="27">
        <v>122.4</v>
      </c>
      <c r="I59" s="14" t="s">
        <v>13</v>
      </c>
      <c r="J59" s="28">
        <v>135</v>
      </c>
    </row>
    <row r="60" spans="1:10">
      <c r="A60" s="11" t="s">
        <v>207</v>
      </c>
      <c r="B60" s="12" t="s">
        <v>20</v>
      </c>
      <c r="C60" s="66">
        <v>304</v>
      </c>
      <c r="D60" s="26">
        <v>5</v>
      </c>
      <c r="E60" s="13">
        <v>1250</v>
      </c>
      <c r="F60" s="13">
        <v>2500</v>
      </c>
      <c r="G60" s="13">
        <v>304</v>
      </c>
      <c r="H60" s="27">
        <v>120</v>
      </c>
      <c r="I60" s="14" t="s">
        <v>13</v>
      </c>
      <c r="J60" s="28">
        <v>135</v>
      </c>
    </row>
    <row r="61" spans="1:10">
      <c r="A61" s="11" t="s">
        <v>207</v>
      </c>
      <c r="B61" s="12" t="s">
        <v>20</v>
      </c>
      <c r="C61" s="66">
        <v>304</v>
      </c>
      <c r="D61" s="26">
        <v>5</v>
      </c>
      <c r="E61" s="13">
        <v>1250</v>
      </c>
      <c r="F61" s="13">
        <v>2500</v>
      </c>
      <c r="G61" s="13">
        <v>304</v>
      </c>
      <c r="H61" s="27">
        <v>120</v>
      </c>
      <c r="I61" s="14" t="s">
        <v>13</v>
      </c>
      <c r="J61" s="28">
        <v>135</v>
      </c>
    </row>
    <row r="62" spans="1:10">
      <c r="A62" s="11" t="s">
        <v>207</v>
      </c>
      <c r="B62" s="12" t="s">
        <v>20</v>
      </c>
      <c r="C62" s="66" t="s">
        <v>14</v>
      </c>
      <c r="D62" s="26">
        <v>6</v>
      </c>
      <c r="E62" s="13">
        <v>1250</v>
      </c>
      <c r="F62" s="13">
        <v>2500</v>
      </c>
      <c r="G62" s="13" t="s">
        <v>319</v>
      </c>
      <c r="H62" s="27">
        <v>144.6</v>
      </c>
      <c r="I62" s="14" t="s">
        <v>13</v>
      </c>
      <c r="J62" s="28">
        <v>135</v>
      </c>
    </row>
    <row r="63" spans="1:10">
      <c r="A63" s="11" t="s">
        <v>207</v>
      </c>
      <c r="B63" s="12" t="s">
        <v>20</v>
      </c>
      <c r="C63" s="66">
        <v>304</v>
      </c>
      <c r="D63" s="26">
        <v>6</v>
      </c>
      <c r="E63" s="13">
        <v>1250</v>
      </c>
      <c r="F63" s="13">
        <v>2500</v>
      </c>
      <c r="G63" s="13"/>
      <c r="H63" s="27">
        <v>144.19999999999999</v>
      </c>
      <c r="I63" s="14" t="s">
        <v>13</v>
      </c>
      <c r="J63" s="28">
        <v>135</v>
      </c>
    </row>
    <row r="64" spans="1:10">
      <c r="A64" s="11" t="s">
        <v>207</v>
      </c>
      <c r="B64" s="12" t="s">
        <v>20</v>
      </c>
      <c r="C64" s="66">
        <v>304</v>
      </c>
      <c r="D64" s="26">
        <v>6</v>
      </c>
      <c r="E64" s="13">
        <v>1250</v>
      </c>
      <c r="F64" s="13">
        <v>2500</v>
      </c>
      <c r="G64" s="13" t="s">
        <v>236</v>
      </c>
      <c r="H64" s="27">
        <v>148</v>
      </c>
      <c r="I64" s="14" t="s">
        <v>13</v>
      </c>
      <c r="J64" s="28">
        <v>135</v>
      </c>
    </row>
    <row r="65" spans="1:10">
      <c r="A65" s="11" t="s">
        <v>207</v>
      </c>
      <c r="B65" s="12" t="s">
        <v>20</v>
      </c>
      <c r="C65" s="66">
        <v>304</v>
      </c>
      <c r="D65" s="26">
        <v>6</v>
      </c>
      <c r="E65" s="13">
        <v>1250</v>
      </c>
      <c r="F65" s="13">
        <v>2500</v>
      </c>
      <c r="G65" s="13" t="s">
        <v>236</v>
      </c>
      <c r="H65" s="27">
        <v>148</v>
      </c>
      <c r="I65" s="14" t="s">
        <v>13</v>
      </c>
      <c r="J65" s="28">
        <v>135</v>
      </c>
    </row>
    <row r="66" spans="1:10">
      <c r="A66" s="11" t="s">
        <v>207</v>
      </c>
      <c r="B66" s="12" t="s">
        <v>20</v>
      </c>
      <c r="C66" s="66">
        <v>304</v>
      </c>
      <c r="D66" s="26">
        <v>6</v>
      </c>
      <c r="E66" s="13">
        <v>1250</v>
      </c>
      <c r="F66" s="13">
        <v>2500</v>
      </c>
      <c r="G66" s="13"/>
      <c r="H66" s="27">
        <v>144.6</v>
      </c>
      <c r="I66" s="14" t="s">
        <v>13</v>
      </c>
      <c r="J66" s="28">
        <v>135</v>
      </c>
    </row>
    <row r="67" spans="1:10">
      <c r="A67" s="11" t="s">
        <v>207</v>
      </c>
      <c r="B67" s="12" t="s">
        <v>20</v>
      </c>
      <c r="C67" s="66" t="s">
        <v>14</v>
      </c>
      <c r="D67" s="26">
        <v>8</v>
      </c>
      <c r="E67" s="13">
        <v>40</v>
      </c>
      <c r="F67" s="13">
        <v>600</v>
      </c>
      <c r="G67" s="13" t="s">
        <v>237</v>
      </c>
      <c r="H67" s="27">
        <v>13.2</v>
      </c>
      <c r="I67" s="14" t="s">
        <v>13</v>
      </c>
      <c r="J67" s="28">
        <v>135</v>
      </c>
    </row>
    <row r="68" spans="1:10">
      <c r="A68" s="11" t="s">
        <v>207</v>
      </c>
      <c r="B68" s="12" t="s">
        <v>20</v>
      </c>
      <c r="C68" s="66" t="s">
        <v>14</v>
      </c>
      <c r="D68" s="26">
        <v>8</v>
      </c>
      <c r="E68" s="13">
        <v>1000</v>
      </c>
      <c r="F68" s="13">
        <v>1445</v>
      </c>
      <c r="G68" s="13"/>
      <c r="H68" s="27">
        <v>91</v>
      </c>
      <c r="I68" s="14" t="s">
        <v>13</v>
      </c>
      <c r="J68" s="28">
        <v>135</v>
      </c>
    </row>
    <row r="69" spans="1:10">
      <c r="A69" s="11" t="s">
        <v>207</v>
      </c>
      <c r="B69" s="12" t="s">
        <v>20</v>
      </c>
      <c r="C69" s="66">
        <v>304</v>
      </c>
      <c r="D69" s="26">
        <v>8</v>
      </c>
      <c r="E69" s="13">
        <v>1500</v>
      </c>
      <c r="F69" s="13">
        <v>2730</v>
      </c>
      <c r="G69" s="13" t="s">
        <v>320</v>
      </c>
      <c r="H69" s="27">
        <v>254</v>
      </c>
      <c r="I69" s="14" t="s">
        <v>13</v>
      </c>
      <c r="J69" s="28">
        <v>135</v>
      </c>
    </row>
    <row r="70" spans="1:10">
      <c r="A70" s="11" t="s">
        <v>207</v>
      </c>
      <c r="B70" s="12" t="s">
        <v>20</v>
      </c>
      <c r="C70" s="66" t="s">
        <v>14</v>
      </c>
      <c r="D70" s="26">
        <v>10</v>
      </c>
      <c r="E70" s="13">
        <v>235</v>
      </c>
      <c r="F70" s="13">
        <v>240</v>
      </c>
      <c r="G70" s="13"/>
      <c r="H70" s="27">
        <v>8.6</v>
      </c>
      <c r="I70" s="14" t="s">
        <v>13</v>
      </c>
      <c r="J70" s="28">
        <v>135</v>
      </c>
    </row>
    <row r="71" spans="1:10">
      <c r="A71" s="11" t="s">
        <v>207</v>
      </c>
      <c r="B71" s="12" t="s">
        <v>20</v>
      </c>
      <c r="C71" s="66" t="s">
        <v>14</v>
      </c>
      <c r="D71" s="26">
        <v>10</v>
      </c>
      <c r="E71" s="13">
        <v>495</v>
      </c>
      <c r="F71" s="13">
        <v>995</v>
      </c>
      <c r="G71" s="13"/>
      <c r="H71" s="27">
        <v>39.4</v>
      </c>
      <c r="I71" s="14" t="s">
        <v>13</v>
      </c>
      <c r="J71" s="28">
        <v>135</v>
      </c>
    </row>
    <row r="72" spans="1:10">
      <c r="A72" s="11" t="s">
        <v>207</v>
      </c>
      <c r="B72" s="12" t="s">
        <v>20</v>
      </c>
      <c r="C72" s="66" t="s">
        <v>14</v>
      </c>
      <c r="D72" s="26">
        <v>12</v>
      </c>
      <c r="E72" s="13">
        <v>225</v>
      </c>
      <c r="F72" s="13">
        <v>350</v>
      </c>
      <c r="G72" s="70"/>
      <c r="H72" s="27">
        <v>7.4</v>
      </c>
      <c r="I72" s="14" t="s">
        <v>13</v>
      </c>
      <c r="J72" s="28">
        <v>135</v>
      </c>
    </row>
    <row r="73" spans="1:10">
      <c r="A73" s="11" t="s">
        <v>207</v>
      </c>
      <c r="B73" s="12" t="s">
        <v>20</v>
      </c>
      <c r="C73" s="66" t="s">
        <v>14</v>
      </c>
      <c r="D73" s="26">
        <v>12</v>
      </c>
      <c r="E73" s="13">
        <v>500</v>
      </c>
      <c r="F73" s="13">
        <v>1500</v>
      </c>
      <c r="G73" s="70"/>
      <c r="H73" s="27">
        <v>70.400000000000006</v>
      </c>
      <c r="I73" s="14" t="s">
        <v>13</v>
      </c>
      <c r="J73" s="28">
        <v>135</v>
      </c>
    </row>
    <row r="74" spans="1:10">
      <c r="A74" s="11" t="s">
        <v>207</v>
      </c>
      <c r="B74" s="12" t="s">
        <v>20</v>
      </c>
      <c r="C74" s="66" t="s">
        <v>14</v>
      </c>
      <c r="D74" s="26">
        <v>16</v>
      </c>
      <c r="E74" s="13">
        <v>500</v>
      </c>
      <c r="F74" s="13">
        <v>1500</v>
      </c>
      <c r="G74" s="70"/>
      <c r="H74" s="27">
        <v>93.6</v>
      </c>
      <c r="I74" s="14" t="s">
        <v>13</v>
      </c>
      <c r="J74" s="28">
        <v>135</v>
      </c>
    </row>
    <row r="75" spans="1:10">
      <c r="A75" s="11" t="s">
        <v>207</v>
      </c>
      <c r="B75" s="12" t="s">
        <v>20</v>
      </c>
      <c r="C75" s="66" t="s">
        <v>14</v>
      </c>
      <c r="D75" s="26">
        <v>17</v>
      </c>
      <c r="E75" s="13">
        <v>285</v>
      </c>
      <c r="F75" s="13">
        <v>485</v>
      </c>
      <c r="G75" s="70"/>
      <c r="H75" s="27">
        <v>19</v>
      </c>
      <c r="I75" s="14" t="s">
        <v>13</v>
      </c>
      <c r="J75" s="28">
        <v>135</v>
      </c>
    </row>
    <row r="76" spans="1:10">
      <c r="A76" s="11" t="s">
        <v>207</v>
      </c>
      <c r="B76" s="12" t="s">
        <v>20</v>
      </c>
      <c r="C76" s="66" t="s">
        <v>14</v>
      </c>
      <c r="D76" s="26">
        <v>18</v>
      </c>
      <c r="E76" s="13">
        <v>145</v>
      </c>
      <c r="F76" s="13">
        <v>365</v>
      </c>
      <c r="G76" s="70"/>
      <c r="H76" s="27">
        <v>7.6</v>
      </c>
      <c r="I76" s="14" t="s">
        <v>13</v>
      </c>
      <c r="J76" s="28">
        <v>135</v>
      </c>
    </row>
    <row r="77" spans="1:10">
      <c r="A77" s="11" t="s">
        <v>207</v>
      </c>
      <c r="B77" s="12" t="s">
        <v>20</v>
      </c>
      <c r="C77" s="66" t="s">
        <v>14</v>
      </c>
      <c r="D77" s="26">
        <v>20</v>
      </c>
      <c r="E77" s="13">
        <v>200</v>
      </c>
      <c r="F77" s="13">
        <v>1680</v>
      </c>
      <c r="G77" s="13" t="s">
        <v>238</v>
      </c>
      <c r="H77" s="27">
        <v>211.6</v>
      </c>
      <c r="I77" s="14" t="s">
        <v>13</v>
      </c>
      <c r="J77" s="28">
        <v>135</v>
      </c>
    </row>
    <row r="78" spans="1:10">
      <c r="A78" s="11" t="s">
        <v>207</v>
      </c>
      <c r="B78" s="12" t="s">
        <v>20</v>
      </c>
      <c r="C78" s="66" t="s">
        <v>14</v>
      </c>
      <c r="D78" s="26">
        <v>20</v>
      </c>
      <c r="E78" s="13">
        <v>1225</v>
      </c>
      <c r="F78" s="13">
        <v>1500</v>
      </c>
      <c r="G78" s="13"/>
      <c r="H78" s="27">
        <v>285.60000000000002</v>
      </c>
      <c r="I78" s="14" t="s">
        <v>13</v>
      </c>
      <c r="J78" s="28">
        <v>135</v>
      </c>
    </row>
    <row r="79" spans="1:10">
      <c r="A79" s="11" t="s">
        <v>207</v>
      </c>
      <c r="B79" s="12" t="s">
        <v>20</v>
      </c>
      <c r="C79" s="66" t="s">
        <v>14</v>
      </c>
      <c r="D79" s="26">
        <v>30</v>
      </c>
      <c r="E79" s="13">
        <v>160</v>
      </c>
      <c r="F79" s="13">
        <v>350</v>
      </c>
      <c r="G79" s="70"/>
      <c r="H79" s="27">
        <v>13.8</v>
      </c>
      <c r="I79" s="14" t="s">
        <v>13</v>
      </c>
      <c r="J79" s="28">
        <v>135</v>
      </c>
    </row>
    <row r="80" spans="1:10">
      <c r="A80" s="11" t="s">
        <v>207</v>
      </c>
      <c r="B80" s="12" t="s">
        <v>20</v>
      </c>
      <c r="C80" s="29" t="s">
        <v>208</v>
      </c>
      <c r="D80" s="26">
        <v>50</v>
      </c>
      <c r="E80" s="13">
        <v>130</v>
      </c>
      <c r="F80" s="13">
        <v>360</v>
      </c>
      <c r="G80" s="13" t="s">
        <v>209</v>
      </c>
      <c r="H80" s="27">
        <v>20</v>
      </c>
      <c r="I80" s="14" t="s">
        <v>13</v>
      </c>
      <c r="J80" s="28">
        <v>135</v>
      </c>
    </row>
    <row r="81" spans="1:10" ht="26.4">
      <c r="A81" s="11" t="s">
        <v>207</v>
      </c>
      <c r="B81" s="12" t="s">
        <v>15</v>
      </c>
      <c r="C81" s="66"/>
      <c r="D81" s="26">
        <v>3</v>
      </c>
      <c r="E81" s="13">
        <v>280</v>
      </c>
      <c r="F81" s="13">
        <v>1250</v>
      </c>
      <c r="G81" s="13" t="s">
        <v>239</v>
      </c>
      <c r="H81" s="27">
        <v>8</v>
      </c>
      <c r="I81" s="14" t="s">
        <v>13</v>
      </c>
      <c r="J81" s="28">
        <v>144</v>
      </c>
    </row>
    <row r="82" spans="1:10" ht="26.4">
      <c r="A82" s="11" t="s">
        <v>207</v>
      </c>
      <c r="B82" s="12" t="s">
        <v>15</v>
      </c>
      <c r="C82" s="66"/>
      <c r="D82" s="26">
        <v>3</v>
      </c>
      <c r="E82" s="13">
        <v>740</v>
      </c>
      <c r="F82" s="13">
        <v>1250</v>
      </c>
      <c r="G82" s="13" t="s">
        <v>240</v>
      </c>
      <c r="H82" s="27">
        <v>63.6</v>
      </c>
      <c r="I82" s="14" t="s">
        <v>13</v>
      </c>
      <c r="J82" s="28">
        <v>144</v>
      </c>
    </row>
    <row r="83" spans="1:10" ht="26.4">
      <c r="A83" s="11" t="s">
        <v>207</v>
      </c>
      <c r="B83" s="12" t="s">
        <v>15</v>
      </c>
      <c r="C83" s="66" t="s">
        <v>211</v>
      </c>
      <c r="D83" s="26">
        <v>4</v>
      </c>
      <c r="E83" s="13">
        <v>1250</v>
      </c>
      <c r="F83" s="13">
        <v>2500</v>
      </c>
      <c r="G83" s="13" t="s">
        <v>241</v>
      </c>
      <c r="H83" s="27">
        <v>96</v>
      </c>
      <c r="I83" s="14" t="s">
        <v>13</v>
      </c>
      <c r="J83" s="28">
        <v>144</v>
      </c>
    </row>
    <row r="84" spans="1:10">
      <c r="A84" s="11" t="s">
        <v>207</v>
      </c>
      <c r="B84" s="12" t="s">
        <v>309</v>
      </c>
      <c r="C84" s="29" t="s">
        <v>428</v>
      </c>
      <c r="D84" s="26">
        <v>0.8</v>
      </c>
      <c r="E84" s="13"/>
      <c r="F84" s="13"/>
      <c r="G84" s="13" t="s">
        <v>429</v>
      </c>
      <c r="H84" s="27">
        <v>4</v>
      </c>
      <c r="I84" s="14" t="s">
        <v>13</v>
      </c>
      <c r="J84" s="28">
        <v>150</v>
      </c>
    </row>
    <row r="85" spans="1:10">
      <c r="A85" s="11" t="s">
        <v>207</v>
      </c>
      <c r="B85" s="12" t="s">
        <v>309</v>
      </c>
      <c r="C85" s="29"/>
      <c r="D85" s="69">
        <v>4</v>
      </c>
      <c r="E85" s="13"/>
      <c r="F85" s="13"/>
      <c r="G85" s="13" t="s">
        <v>430</v>
      </c>
      <c r="H85" s="27">
        <v>7</v>
      </c>
      <c r="I85" s="14" t="s">
        <v>13</v>
      </c>
      <c r="J85" s="28">
        <v>150</v>
      </c>
    </row>
    <row r="86" spans="1:10">
      <c r="A86" s="11" t="s">
        <v>207</v>
      </c>
      <c r="B86" s="12" t="s">
        <v>309</v>
      </c>
      <c r="C86" s="29"/>
      <c r="D86" s="69">
        <v>5</v>
      </c>
      <c r="E86" s="13"/>
      <c r="F86" s="13"/>
      <c r="G86" s="13"/>
      <c r="H86" s="27">
        <v>22.400000000000002</v>
      </c>
      <c r="I86" s="14" t="s">
        <v>13</v>
      </c>
      <c r="J86" s="28">
        <v>150</v>
      </c>
    </row>
    <row r="87" spans="1:10">
      <c r="A87" s="11" t="s">
        <v>207</v>
      </c>
      <c r="B87" s="12" t="s">
        <v>76</v>
      </c>
      <c r="C87" s="29" t="s">
        <v>242</v>
      </c>
      <c r="D87" s="26">
        <v>105</v>
      </c>
      <c r="E87" s="13"/>
      <c r="F87" s="13"/>
      <c r="G87" s="13" t="s">
        <v>243</v>
      </c>
      <c r="H87" s="27">
        <v>112</v>
      </c>
      <c r="I87" s="14" t="s">
        <v>13</v>
      </c>
      <c r="J87" s="28">
        <v>150</v>
      </c>
    </row>
    <row r="88" spans="1:10">
      <c r="A88" s="11" t="s">
        <v>207</v>
      </c>
      <c r="B88" s="12" t="s">
        <v>76</v>
      </c>
      <c r="C88" s="29" t="s">
        <v>208</v>
      </c>
      <c r="D88" s="26">
        <v>170</v>
      </c>
      <c r="E88" s="13"/>
      <c r="F88" s="13"/>
      <c r="G88" s="13"/>
      <c r="H88" s="27">
        <v>48.6</v>
      </c>
      <c r="I88" s="14" t="s">
        <v>13</v>
      </c>
      <c r="J88" s="28">
        <v>150</v>
      </c>
    </row>
    <row r="89" spans="1:10">
      <c r="A89" s="11" t="s">
        <v>207</v>
      </c>
      <c r="B89" s="12" t="s">
        <v>76</v>
      </c>
      <c r="C89" s="66" t="s">
        <v>14</v>
      </c>
      <c r="D89" s="26">
        <v>93</v>
      </c>
      <c r="E89" s="13"/>
      <c r="F89" s="13"/>
      <c r="G89" s="13" t="s">
        <v>244</v>
      </c>
      <c r="H89" s="27">
        <v>238</v>
      </c>
      <c r="I89" s="14" t="s">
        <v>13</v>
      </c>
      <c r="J89" s="28">
        <v>150</v>
      </c>
    </row>
    <row r="90" spans="1:10">
      <c r="A90" s="11" t="s">
        <v>207</v>
      </c>
      <c r="B90" s="12" t="s">
        <v>76</v>
      </c>
      <c r="C90" s="66">
        <v>304</v>
      </c>
      <c r="D90" s="26">
        <v>9</v>
      </c>
      <c r="E90" s="13"/>
      <c r="F90" s="13">
        <v>3000</v>
      </c>
      <c r="G90" s="13" t="s">
        <v>364</v>
      </c>
      <c r="H90" s="27">
        <v>20</v>
      </c>
      <c r="I90" s="14" t="s">
        <v>13</v>
      </c>
      <c r="J90" s="28">
        <v>150</v>
      </c>
    </row>
    <row r="91" spans="1:10">
      <c r="A91" s="11" t="s">
        <v>207</v>
      </c>
      <c r="B91" s="12" t="s">
        <v>76</v>
      </c>
      <c r="C91" s="66">
        <v>304</v>
      </c>
      <c r="D91" s="26">
        <v>16</v>
      </c>
      <c r="E91" s="13"/>
      <c r="F91" s="13">
        <v>3040</v>
      </c>
      <c r="G91" s="13" t="s">
        <v>285</v>
      </c>
      <c r="H91" s="27">
        <v>12.8</v>
      </c>
      <c r="I91" s="14" t="s">
        <v>13</v>
      </c>
      <c r="J91" s="28">
        <v>150</v>
      </c>
    </row>
    <row r="92" spans="1:10">
      <c r="A92" s="11" t="s">
        <v>207</v>
      </c>
      <c r="B92" s="12" t="s">
        <v>76</v>
      </c>
      <c r="C92" s="66">
        <v>304</v>
      </c>
      <c r="D92" s="26">
        <v>18</v>
      </c>
      <c r="E92" s="13"/>
      <c r="F92" s="13" t="s">
        <v>321</v>
      </c>
      <c r="G92" s="13" t="s">
        <v>322</v>
      </c>
      <c r="H92" s="27">
        <v>43</v>
      </c>
      <c r="I92" s="14" t="s">
        <v>13</v>
      </c>
      <c r="J92" s="28">
        <v>150</v>
      </c>
    </row>
    <row r="93" spans="1:10">
      <c r="A93" s="11" t="s">
        <v>207</v>
      </c>
      <c r="B93" s="12" t="s">
        <v>76</v>
      </c>
      <c r="C93" s="66">
        <v>304</v>
      </c>
      <c r="D93" s="26">
        <v>18</v>
      </c>
      <c r="E93" s="13"/>
      <c r="F93" s="13" t="s">
        <v>321</v>
      </c>
      <c r="G93" s="13" t="s">
        <v>322</v>
      </c>
      <c r="H93" s="27">
        <v>24.8</v>
      </c>
      <c r="I93" s="14" t="s">
        <v>13</v>
      </c>
      <c r="J93" s="28">
        <v>150</v>
      </c>
    </row>
    <row r="94" spans="1:10">
      <c r="A94" s="11" t="s">
        <v>207</v>
      </c>
      <c r="B94" s="12" t="s">
        <v>76</v>
      </c>
      <c r="C94" s="66">
        <v>304</v>
      </c>
      <c r="D94" s="26">
        <v>18</v>
      </c>
      <c r="E94" s="13"/>
      <c r="F94" s="13" t="s">
        <v>321</v>
      </c>
      <c r="G94" s="13" t="s">
        <v>323</v>
      </c>
      <c r="H94" s="27">
        <v>60.699999999999996</v>
      </c>
      <c r="I94" s="14" t="s">
        <v>13</v>
      </c>
      <c r="J94" s="28">
        <v>150</v>
      </c>
    </row>
    <row r="95" spans="1:10">
      <c r="A95" s="11" t="s">
        <v>207</v>
      </c>
      <c r="B95" s="12" t="s">
        <v>76</v>
      </c>
      <c r="C95" s="66">
        <v>304</v>
      </c>
      <c r="D95" s="26">
        <v>18</v>
      </c>
      <c r="E95" s="13"/>
      <c r="F95" s="13" t="s">
        <v>321</v>
      </c>
      <c r="G95" s="13" t="s">
        <v>323</v>
      </c>
      <c r="H95" s="27">
        <v>24.4</v>
      </c>
      <c r="I95" s="14" t="s">
        <v>13</v>
      </c>
      <c r="J95" s="28">
        <v>150</v>
      </c>
    </row>
    <row r="96" spans="1:10">
      <c r="A96" s="11" t="s">
        <v>207</v>
      </c>
      <c r="B96" s="12" t="s">
        <v>76</v>
      </c>
      <c r="C96" s="66" t="s">
        <v>14</v>
      </c>
      <c r="D96" s="26">
        <v>20</v>
      </c>
      <c r="E96" s="13"/>
      <c r="F96" s="13">
        <v>300</v>
      </c>
      <c r="G96" s="13"/>
      <c r="H96" s="27">
        <v>0.7</v>
      </c>
      <c r="I96" s="14" t="s">
        <v>13</v>
      </c>
      <c r="J96" s="28">
        <v>150</v>
      </c>
    </row>
    <row r="97" spans="1:10">
      <c r="A97" s="11" t="s">
        <v>207</v>
      </c>
      <c r="B97" s="12" t="s">
        <v>76</v>
      </c>
      <c r="C97" s="66" t="s">
        <v>14</v>
      </c>
      <c r="D97" s="26">
        <v>20</v>
      </c>
      <c r="E97" s="13"/>
      <c r="F97" s="13"/>
      <c r="G97" s="13" t="s">
        <v>246</v>
      </c>
      <c r="H97" s="27">
        <v>19.399999999999999</v>
      </c>
      <c r="I97" s="14" t="s">
        <v>13</v>
      </c>
      <c r="J97" s="28">
        <v>150</v>
      </c>
    </row>
    <row r="98" spans="1:10">
      <c r="A98" s="11" t="s">
        <v>207</v>
      </c>
      <c r="B98" s="12" t="s">
        <v>76</v>
      </c>
      <c r="C98" s="66">
        <v>304</v>
      </c>
      <c r="D98" s="26">
        <v>20</v>
      </c>
      <c r="E98" s="13"/>
      <c r="F98" s="13" t="s">
        <v>321</v>
      </c>
      <c r="G98" s="13" t="s">
        <v>324</v>
      </c>
      <c r="H98" s="27">
        <v>16.899999999999999</v>
      </c>
      <c r="I98" s="14" t="s">
        <v>13</v>
      </c>
      <c r="J98" s="28">
        <v>150</v>
      </c>
    </row>
    <row r="99" spans="1:10">
      <c r="A99" s="11" t="s">
        <v>207</v>
      </c>
      <c r="B99" s="12" t="s">
        <v>76</v>
      </c>
      <c r="C99" s="66">
        <v>304</v>
      </c>
      <c r="D99" s="26">
        <v>20</v>
      </c>
      <c r="E99" s="13"/>
      <c r="F99" s="13" t="s">
        <v>321</v>
      </c>
      <c r="G99" s="13" t="s">
        <v>324</v>
      </c>
      <c r="H99" s="27">
        <v>52</v>
      </c>
      <c r="I99" s="14" t="s">
        <v>13</v>
      </c>
      <c r="J99" s="28">
        <v>150</v>
      </c>
    </row>
    <row r="100" spans="1:10">
      <c r="A100" s="11" t="s">
        <v>207</v>
      </c>
      <c r="B100" s="12" t="s">
        <v>76</v>
      </c>
      <c r="C100" s="66">
        <v>304</v>
      </c>
      <c r="D100" s="26">
        <v>20</v>
      </c>
      <c r="E100" s="13"/>
      <c r="F100" s="13" t="s">
        <v>321</v>
      </c>
      <c r="G100" s="13" t="s">
        <v>324</v>
      </c>
      <c r="H100" s="27">
        <v>15</v>
      </c>
      <c r="I100" s="14" t="s">
        <v>13</v>
      </c>
      <c r="J100" s="28">
        <v>150</v>
      </c>
    </row>
    <row r="101" spans="1:10">
      <c r="A101" s="11" t="s">
        <v>207</v>
      </c>
      <c r="B101" s="12" t="s">
        <v>76</v>
      </c>
      <c r="C101" s="66" t="s">
        <v>14</v>
      </c>
      <c r="D101" s="26">
        <v>22</v>
      </c>
      <c r="E101" s="13"/>
      <c r="F101" s="13" t="s">
        <v>325</v>
      </c>
      <c r="G101" s="13" t="s">
        <v>326</v>
      </c>
      <c r="H101" s="27">
        <v>10</v>
      </c>
      <c r="I101" s="14" t="s">
        <v>13</v>
      </c>
      <c r="J101" s="28">
        <v>150</v>
      </c>
    </row>
    <row r="102" spans="1:10">
      <c r="A102" s="11" t="s">
        <v>207</v>
      </c>
      <c r="B102" s="12" t="s">
        <v>76</v>
      </c>
      <c r="C102" s="66" t="s">
        <v>14</v>
      </c>
      <c r="D102" s="26">
        <v>22</v>
      </c>
      <c r="E102" s="13"/>
      <c r="F102" s="13"/>
      <c r="G102" s="13" t="s">
        <v>247</v>
      </c>
      <c r="H102" s="27">
        <v>8.4</v>
      </c>
      <c r="I102" s="14" t="s">
        <v>13</v>
      </c>
      <c r="J102" s="28">
        <v>150</v>
      </c>
    </row>
    <row r="103" spans="1:10">
      <c r="A103" s="11" t="s">
        <v>207</v>
      </c>
      <c r="B103" s="12" t="s">
        <v>76</v>
      </c>
      <c r="C103" s="66" t="s">
        <v>14</v>
      </c>
      <c r="D103" s="26">
        <v>22</v>
      </c>
      <c r="E103" s="13"/>
      <c r="F103" s="13"/>
      <c r="G103" s="13" t="s">
        <v>245</v>
      </c>
      <c r="H103" s="27">
        <v>17</v>
      </c>
      <c r="I103" s="14" t="s">
        <v>13</v>
      </c>
      <c r="J103" s="28">
        <v>150</v>
      </c>
    </row>
    <row r="104" spans="1:10">
      <c r="A104" s="11" t="s">
        <v>207</v>
      </c>
      <c r="B104" s="12" t="s">
        <v>76</v>
      </c>
      <c r="C104" s="66">
        <v>304</v>
      </c>
      <c r="D104" s="26">
        <v>22</v>
      </c>
      <c r="E104" s="13"/>
      <c r="F104" s="13" t="s">
        <v>321</v>
      </c>
      <c r="G104" s="13"/>
      <c r="H104" s="27">
        <v>9.1999999999999993</v>
      </c>
      <c r="I104" s="14" t="s">
        <v>13</v>
      </c>
      <c r="J104" s="28">
        <v>150</v>
      </c>
    </row>
    <row r="105" spans="1:10">
      <c r="A105" s="11" t="s">
        <v>207</v>
      </c>
      <c r="B105" s="12" t="s">
        <v>76</v>
      </c>
      <c r="C105" s="66">
        <v>304</v>
      </c>
      <c r="D105" s="26">
        <v>22</v>
      </c>
      <c r="E105" s="13"/>
      <c r="F105" s="13" t="s">
        <v>321</v>
      </c>
      <c r="G105" s="13"/>
      <c r="H105" s="27">
        <v>9</v>
      </c>
      <c r="I105" s="14" t="s">
        <v>13</v>
      </c>
      <c r="J105" s="28">
        <v>150</v>
      </c>
    </row>
    <row r="106" spans="1:10">
      <c r="A106" s="11" t="s">
        <v>207</v>
      </c>
      <c r="B106" s="12" t="s">
        <v>76</v>
      </c>
      <c r="C106" s="66" t="s">
        <v>14</v>
      </c>
      <c r="D106" s="26">
        <v>24</v>
      </c>
      <c r="E106" s="13"/>
      <c r="F106" s="13"/>
      <c r="G106" s="13"/>
      <c r="H106" s="27">
        <v>9.6</v>
      </c>
      <c r="I106" s="14" t="s">
        <v>13</v>
      </c>
      <c r="J106" s="28">
        <v>150</v>
      </c>
    </row>
    <row r="107" spans="1:10">
      <c r="A107" s="11" t="s">
        <v>207</v>
      </c>
      <c r="B107" s="12" t="s">
        <v>76</v>
      </c>
      <c r="C107" s="66" t="s">
        <v>14</v>
      </c>
      <c r="D107" s="26">
        <v>24</v>
      </c>
      <c r="E107" s="13"/>
      <c r="F107" s="13"/>
      <c r="G107" s="13" t="s">
        <v>431</v>
      </c>
      <c r="H107" s="27">
        <v>3.4</v>
      </c>
      <c r="I107" s="14" t="s">
        <v>13</v>
      </c>
      <c r="J107" s="28">
        <v>150</v>
      </c>
    </row>
    <row r="108" spans="1:10">
      <c r="A108" s="11" t="s">
        <v>207</v>
      </c>
      <c r="B108" s="12" t="s">
        <v>76</v>
      </c>
      <c r="C108" s="66" t="s">
        <v>14</v>
      </c>
      <c r="D108" s="26">
        <v>25</v>
      </c>
      <c r="E108" s="13"/>
      <c r="F108" s="13"/>
      <c r="G108" s="13"/>
      <c r="H108" s="27">
        <v>11.2</v>
      </c>
      <c r="I108" s="14" t="s">
        <v>13</v>
      </c>
      <c r="J108" s="28">
        <v>150</v>
      </c>
    </row>
    <row r="109" spans="1:10">
      <c r="A109" s="11" t="s">
        <v>207</v>
      </c>
      <c r="B109" s="12" t="s">
        <v>76</v>
      </c>
      <c r="C109" s="66" t="s">
        <v>14</v>
      </c>
      <c r="D109" s="26">
        <v>25</v>
      </c>
      <c r="E109" s="13"/>
      <c r="F109" s="13"/>
      <c r="G109" s="13"/>
      <c r="H109" s="27">
        <v>26.6</v>
      </c>
      <c r="I109" s="14" t="s">
        <v>13</v>
      </c>
      <c r="J109" s="28">
        <v>150</v>
      </c>
    </row>
    <row r="110" spans="1:10">
      <c r="A110" s="11" t="s">
        <v>207</v>
      </c>
      <c r="B110" s="12" t="s">
        <v>76</v>
      </c>
      <c r="C110" s="66">
        <v>304</v>
      </c>
      <c r="D110" s="26">
        <v>25</v>
      </c>
      <c r="E110" s="13"/>
      <c r="F110" s="13">
        <v>3050</v>
      </c>
      <c r="G110" s="13" t="s">
        <v>327</v>
      </c>
      <c r="H110" s="27">
        <v>71.400000000000006</v>
      </c>
      <c r="I110" s="14" t="s">
        <v>13</v>
      </c>
      <c r="J110" s="28">
        <v>150</v>
      </c>
    </row>
    <row r="111" spans="1:10">
      <c r="A111" s="11" t="s">
        <v>207</v>
      </c>
      <c r="B111" s="12" t="s">
        <v>76</v>
      </c>
      <c r="C111" s="66">
        <v>304</v>
      </c>
      <c r="D111" s="26">
        <v>25</v>
      </c>
      <c r="E111" s="13"/>
      <c r="F111" s="13" t="s">
        <v>321</v>
      </c>
      <c r="G111" s="13" t="s">
        <v>355</v>
      </c>
      <c r="H111" s="27">
        <v>11.8</v>
      </c>
      <c r="I111" s="14" t="s">
        <v>13</v>
      </c>
      <c r="J111" s="28">
        <v>150</v>
      </c>
    </row>
    <row r="112" spans="1:10">
      <c r="A112" s="11" t="s">
        <v>207</v>
      </c>
      <c r="B112" s="12" t="s">
        <v>76</v>
      </c>
      <c r="C112" s="66" t="s">
        <v>14</v>
      </c>
      <c r="D112" s="26">
        <v>28</v>
      </c>
      <c r="E112" s="13"/>
      <c r="F112" s="13"/>
      <c r="G112" s="13"/>
      <c r="H112" s="27">
        <v>37.799999999999997</v>
      </c>
      <c r="I112" s="14" t="s">
        <v>13</v>
      </c>
      <c r="J112" s="28">
        <v>150</v>
      </c>
    </row>
    <row r="113" spans="1:10">
      <c r="A113" s="11" t="s">
        <v>207</v>
      </c>
      <c r="B113" s="12" t="s">
        <v>76</v>
      </c>
      <c r="C113" s="66">
        <v>304</v>
      </c>
      <c r="D113" s="26">
        <v>28</v>
      </c>
      <c r="E113" s="13"/>
      <c r="F113" s="13">
        <v>3050</v>
      </c>
      <c r="G113" s="13" t="s">
        <v>328</v>
      </c>
      <c r="H113" s="27">
        <v>110</v>
      </c>
      <c r="I113" s="14" t="s">
        <v>13</v>
      </c>
      <c r="J113" s="28">
        <v>150</v>
      </c>
    </row>
    <row r="114" spans="1:10">
      <c r="A114" s="11" t="s">
        <v>207</v>
      </c>
      <c r="B114" s="12" t="s">
        <v>76</v>
      </c>
      <c r="C114" s="66">
        <v>304</v>
      </c>
      <c r="D114" s="26">
        <v>28</v>
      </c>
      <c r="E114" s="13"/>
      <c r="F114" s="13" t="s">
        <v>321</v>
      </c>
      <c r="G114" s="13"/>
      <c r="H114" s="27">
        <v>14.8</v>
      </c>
      <c r="I114" s="14" t="s">
        <v>13</v>
      </c>
      <c r="J114" s="28">
        <v>150</v>
      </c>
    </row>
    <row r="115" spans="1:10">
      <c r="A115" s="11" t="s">
        <v>207</v>
      </c>
      <c r="B115" s="12" t="s">
        <v>76</v>
      </c>
      <c r="C115" s="66">
        <v>304</v>
      </c>
      <c r="D115" s="26">
        <v>28</v>
      </c>
      <c r="E115" s="13"/>
      <c r="F115" s="13" t="s">
        <v>321</v>
      </c>
      <c r="G115" s="13" t="s">
        <v>365</v>
      </c>
      <c r="H115" s="27">
        <v>29.6</v>
      </c>
      <c r="I115" s="14" t="s">
        <v>13</v>
      </c>
      <c r="J115" s="28">
        <v>150</v>
      </c>
    </row>
    <row r="116" spans="1:10">
      <c r="A116" s="11" t="s">
        <v>207</v>
      </c>
      <c r="B116" s="12" t="s">
        <v>76</v>
      </c>
      <c r="C116" s="66" t="s">
        <v>14</v>
      </c>
      <c r="D116" s="26">
        <v>30</v>
      </c>
      <c r="E116" s="13"/>
      <c r="F116" s="13">
        <v>1000</v>
      </c>
      <c r="G116" s="13"/>
      <c r="H116" s="27">
        <v>5.6</v>
      </c>
      <c r="I116" s="14" t="s">
        <v>13</v>
      </c>
      <c r="J116" s="28">
        <v>150</v>
      </c>
    </row>
    <row r="117" spans="1:10">
      <c r="A117" s="11" t="s">
        <v>207</v>
      </c>
      <c r="B117" s="12" t="s">
        <v>76</v>
      </c>
      <c r="C117" s="66" t="s">
        <v>14</v>
      </c>
      <c r="D117" s="26">
        <v>30</v>
      </c>
      <c r="E117" s="13"/>
      <c r="F117" s="13"/>
      <c r="G117" s="13" t="s">
        <v>418</v>
      </c>
      <c r="H117" s="27">
        <v>13.6</v>
      </c>
      <c r="I117" s="14" t="s">
        <v>13</v>
      </c>
      <c r="J117" s="28">
        <v>150</v>
      </c>
    </row>
    <row r="118" spans="1:10">
      <c r="A118" s="11" t="s">
        <v>207</v>
      </c>
      <c r="B118" s="12" t="s">
        <v>76</v>
      </c>
      <c r="C118" s="66" t="s">
        <v>14</v>
      </c>
      <c r="D118" s="26">
        <v>30</v>
      </c>
      <c r="E118" s="13"/>
      <c r="F118" s="13"/>
      <c r="G118" s="13" t="s">
        <v>248</v>
      </c>
      <c r="H118" s="27">
        <v>10</v>
      </c>
      <c r="I118" s="14" t="s">
        <v>13</v>
      </c>
      <c r="J118" s="28">
        <v>150</v>
      </c>
    </row>
    <row r="119" spans="1:10">
      <c r="A119" s="11" t="s">
        <v>207</v>
      </c>
      <c r="B119" s="12" t="s">
        <v>76</v>
      </c>
      <c r="C119" s="66" t="s">
        <v>14</v>
      </c>
      <c r="D119" s="26">
        <v>30</v>
      </c>
      <c r="E119" s="13"/>
      <c r="F119" s="13"/>
      <c r="G119" s="13" t="s">
        <v>248</v>
      </c>
      <c r="H119" s="27">
        <v>3.6</v>
      </c>
      <c r="I119" s="14" t="s">
        <v>13</v>
      </c>
      <c r="J119" s="28">
        <v>150</v>
      </c>
    </row>
    <row r="120" spans="1:10">
      <c r="A120" s="11" t="s">
        <v>207</v>
      </c>
      <c r="B120" s="12" t="s">
        <v>76</v>
      </c>
      <c r="C120" s="66" t="s">
        <v>14</v>
      </c>
      <c r="D120" s="26">
        <v>30</v>
      </c>
      <c r="E120" s="13"/>
      <c r="F120" s="13"/>
      <c r="G120" s="13" t="s">
        <v>432</v>
      </c>
      <c r="H120" s="27">
        <v>150.9</v>
      </c>
      <c r="I120" s="14" t="s">
        <v>13</v>
      </c>
      <c r="J120" s="28">
        <v>150</v>
      </c>
    </row>
    <row r="121" spans="1:10">
      <c r="A121" s="11" t="s">
        <v>207</v>
      </c>
      <c r="B121" s="12" t="s">
        <v>76</v>
      </c>
      <c r="C121" s="66">
        <v>304</v>
      </c>
      <c r="D121" s="26">
        <v>30</v>
      </c>
      <c r="E121" s="13"/>
      <c r="F121" s="13">
        <v>3060</v>
      </c>
      <c r="G121" s="13" t="s">
        <v>329</v>
      </c>
      <c r="H121" s="27">
        <v>34.4</v>
      </c>
      <c r="I121" s="14" t="s">
        <v>13</v>
      </c>
      <c r="J121" s="28">
        <v>150</v>
      </c>
    </row>
    <row r="122" spans="1:10">
      <c r="A122" s="11" t="s">
        <v>207</v>
      </c>
      <c r="B122" s="12" t="s">
        <v>76</v>
      </c>
      <c r="C122" s="66">
        <v>304</v>
      </c>
      <c r="D122" s="26">
        <v>30</v>
      </c>
      <c r="E122" s="13"/>
      <c r="F122" s="13" t="s">
        <v>321</v>
      </c>
      <c r="G122" s="13" t="s">
        <v>330</v>
      </c>
      <c r="H122" s="27">
        <v>122.8</v>
      </c>
      <c r="I122" s="14" t="s">
        <v>13</v>
      </c>
      <c r="J122" s="28">
        <v>150</v>
      </c>
    </row>
    <row r="123" spans="1:10">
      <c r="A123" s="11" t="s">
        <v>207</v>
      </c>
      <c r="B123" s="12" t="s">
        <v>76</v>
      </c>
      <c r="C123" s="66">
        <v>304</v>
      </c>
      <c r="D123" s="26">
        <v>30</v>
      </c>
      <c r="E123" s="13"/>
      <c r="F123" s="13" t="s">
        <v>321</v>
      </c>
      <c r="G123" s="13" t="s">
        <v>330</v>
      </c>
      <c r="H123" s="27">
        <v>33.4</v>
      </c>
      <c r="I123" s="14" t="s">
        <v>13</v>
      </c>
      <c r="J123" s="28">
        <v>150</v>
      </c>
    </row>
    <row r="124" spans="1:10">
      <c r="A124" s="11" t="s">
        <v>207</v>
      </c>
      <c r="B124" s="12" t="s">
        <v>76</v>
      </c>
      <c r="C124" s="66">
        <v>304</v>
      </c>
      <c r="D124" s="26">
        <v>30</v>
      </c>
      <c r="E124" s="13"/>
      <c r="F124" s="13" t="s">
        <v>321</v>
      </c>
      <c r="G124" s="13" t="s">
        <v>331</v>
      </c>
      <c r="H124" s="27">
        <v>16.8</v>
      </c>
      <c r="I124" s="14" t="s">
        <v>13</v>
      </c>
      <c r="J124" s="28">
        <v>150</v>
      </c>
    </row>
    <row r="125" spans="1:10">
      <c r="A125" s="11" t="s">
        <v>207</v>
      </c>
      <c r="B125" s="12" t="s">
        <v>76</v>
      </c>
      <c r="C125" s="66">
        <v>304</v>
      </c>
      <c r="D125" s="26">
        <v>30</v>
      </c>
      <c r="E125" s="13"/>
      <c r="F125" s="13" t="s">
        <v>321</v>
      </c>
      <c r="G125" s="13"/>
      <c r="H125" s="27">
        <v>16.8</v>
      </c>
      <c r="I125" s="14" t="s">
        <v>13</v>
      </c>
      <c r="J125" s="28">
        <v>150</v>
      </c>
    </row>
    <row r="126" spans="1:10">
      <c r="A126" s="11" t="s">
        <v>207</v>
      </c>
      <c r="B126" s="12" t="s">
        <v>76</v>
      </c>
      <c r="C126" s="66" t="s">
        <v>14</v>
      </c>
      <c r="D126" s="26">
        <v>32</v>
      </c>
      <c r="E126" s="13"/>
      <c r="F126" s="13"/>
      <c r="G126" s="13" t="s">
        <v>247</v>
      </c>
      <c r="H126" s="27">
        <v>46.6</v>
      </c>
      <c r="I126" s="14" t="s">
        <v>13</v>
      </c>
      <c r="J126" s="28">
        <v>150</v>
      </c>
    </row>
    <row r="127" spans="1:10">
      <c r="A127" s="11" t="s">
        <v>207</v>
      </c>
      <c r="B127" s="12" t="s">
        <v>76</v>
      </c>
      <c r="C127" s="66" t="s">
        <v>14</v>
      </c>
      <c r="D127" s="26">
        <v>35</v>
      </c>
      <c r="E127" s="13"/>
      <c r="F127" s="13"/>
      <c r="G127" s="13" t="s">
        <v>245</v>
      </c>
      <c r="H127" s="27">
        <v>24.2</v>
      </c>
      <c r="I127" s="14" t="s">
        <v>13</v>
      </c>
      <c r="J127" s="28">
        <v>150</v>
      </c>
    </row>
    <row r="128" spans="1:10">
      <c r="A128" s="11" t="s">
        <v>207</v>
      </c>
      <c r="B128" s="12" t="s">
        <v>76</v>
      </c>
      <c r="C128" s="66" t="s">
        <v>14</v>
      </c>
      <c r="D128" s="26">
        <v>36</v>
      </c>
      <c r="E128" s="13"/>
      <c r="F128" s="13"/>
      <c r="G128" s="13"/>
      <c r="H128" s="27">
        <v>18.2</v>
      </c>
      <c r="I128" s="14" t="s">
        <v>13</v>
      </c>
      <c r="J128" s="28">
        <v>150</v>
      </c>
    </row>
    <row r="129" spans="1:10">
      <c r="A129" s="11" t="s">
        <v>207</v>
      </c>
      <c r="B129" s="12" t="s">
        <v>76</v>
      </c>
      <c r="C129" s="66" t="s">
        <v>14</v>
      </c>
      <c r="D129" s="26">
        <v>38</v>
      </c>
      <c r="E129" s="13"/>
      <c r="F129" s="13">
        <v>410</v>
      </c>
      <c r="G129" s="13"/>
      <c r="H129" s="27">
        <v>3.6</v>
      </c>
      <c r="I129" s="14" t="s">
        <v>13</v>
      </c>
      <c r="J129" s="28">
        <v>150</v>
      </c>
    </row>
    <row r="130" spans="1:10">
      <c r="A130" s="11" t="s">
        <v>207</v>
      </c>
      <c r="B130" s="12" t="s">
        <v>76</v>
      </c>
      <c r="C130" s="66" t="s">
        <v>14</v>
      </c>
      <c r="D130" s="26">
        <v>38</v>
      </c>
      <c r="E130" s="13"/>
      <c r="F130" s="13">
        <v>435</v>
      </c>
      <c r="G130" s="13"/>
      <c r="H130" s="27">
        <v>4</v>
      </c>
      <c r="I130" s="14" t="s">
        <v>13</v>
      </c>
      <c r="J130" s="28">
        <v>150</v>
      </c>
    </row>
    <row r="131" spans="1:10">
      <c r="A131" s="11" t="s">
        <v>207</v>
      </c>
      <c r="B131" s="12" t="s">
        <v>76</v>
      </c>
      <c r="C131" s="66" t="s">
        <v>14</v>
      </c>
      <c r="D131" s="26">
        <v>38</v>
      </c>
      <c r="E131" s="13"/>
      <c r="F131" s="13">
        <v>800</v>
      </c>
      <c r="G131" s="13"/>
      <c r="H131" s="27">
        <v>21.8</v>
      </c>
      <c r="I131" s="14" t="s">
        <v>13</v>
      </c>
      <c r="J131" s="28">
        <v>150</v>
      </c>
    </row>
    <row r="132" spans="1:10">
      <c r="A132" s="11" t="s">
        <v>207</v>
      </c>
      <c r="B132" s="12" t="s">
        <v>76</v>
      </c>
      <c r="C132" s="66" t="s">
        <v>14</v>
      </c>
      <c r="D132" s="26">
        <v>38</v>
      </c>
      <c r="E132" s="13"/>
      <c r="F132" s="13">
        <v>800</v>
      </c>
      <c r="G132" s="13"/>
      <c r="H132" s="27">
        <v>50.6</v>
      </c>
      <c r="I132" s="14" t="s">
        <v>13</v>
      </c>
      <c r="J132" s="28">
        <v>150</v>
      </c>
    </row>
    <row r="133" spans="1:10">
      <c r="A133" s="11" t="s">
        <v>207</v>
      </c>
      <c r="B133" s="12" t="s">
        <v>76</v>
      </c>
      <c r="C133" s="66" t="s">
        <v>14</v>
      </c>
      <c r="D133" s="26">
        <v>38</v>
      </c>
      <c r="E133" s="13"/>
      <c r="F133" s="13">
        <v>1000</v>
      </c>
      <c r="G133" s="13" t="s">
        <v>332</v>
      </c>
      <c r="H133" s="27">
        <v>27</v>
      </c>
      <c r="I133" s="14" t="s">
        <v>13</v>
      </c>
      <c r="J133" s="28">
        <v>150</v>
      </c>
    </row>
    <row r="134" spans="1:10">
      <c r="A134" s="11" t="s">
        <v>207</v>
      </c>
      <c r="B134" s="12" t="s">
        <v>76</v>
      </c>
      <c r="C134" s="66" t="s">
        <v>14</v>
      </c>
      <c r="D134" s="26">
        <v>38</v>
      </c>
      <c r="E134" s="13"/>
      <c r="F134" s="13" t="s">
        <v>321</v>
      </c>
      <c r="G134" s="13" t="s">
        <v>333</v>
      </c>
      <c r="H134" s="27">
        <v>220</v>
      </c>
      <c r="I134" s="14" t="s">
        <v>13</v>
      </c>
      <c r="J134" s="28">
        <v>150</v>
      </c>
    </row>
    <row r="135" spans="1:10">
      <c r="A135" s="11" t="s">
        <v>207</v>
      </c>
      <c r="B135" s="12" t="s">
        <v>76</v>
      </c>
      <c r="C135" s="66" t="s">
        <v>14</v>
      </c>
      <c r="D135" s="26">
        <v>38</v>
      </c>
      <c r="E135" s="13"/>
      <c r="F135" s="13" t="s">
        <v>321</v>
      </c>
      <c r="G135" s="13" t="s">
        <v>333</v>
      </c>
      <c r="H135" s="27">
        <v>191</v>
      </c>
      <c r="I135" s="14" t="s">
        <v>13</v>
      </c>
      <c r="J135" s="28">
        <v>150</v>
      </c>
    </row>
    <row r="136" spans="1:10">
      <c r="A136" s="11" t="s">
        <v>207</v>
      </c>
      <c r="B136" s="12" t="s">
        <v>76</v>
      </c>
      <c r="C136" s="66" t="s">
        <v>14</v>
      </c>
      <c r="D136" s="26">
        <v>38</v>
      </c>
      <c r="E136" s="13"/>
      <c r="F136" s="13" t="s">
        <v>321</v>
      </c>
      <c r="G136" s="13" t="s">
        <v>333</v>
      </c>
      <c r="H136" s="27">
        <v>109.4</v>
      </c>
      <c r="I136" s="14" t="s">
        <v>13</v>
      </c>
      <c r="J136" s="28">
        <v>150</v>
      </c>
    </row>
    <row r="137" spans="1:10">
      <c r="A137" s="11" t="s">
        <v>207</v>
      </c>
      <c r="B137" s="12" t="s">
        <v>76</v>
      </c>
      <c r="C137" s="66">
        <v>304</v>
      </c>
      <c r="D137" s="26">
        <v>38</v>
      </c>
      <c r="E137" s="13"/>
      <c r="F137" s="13" t="s">
        <v>321</v>
      </c>
      <c r="G137" s="13" t="s">
        <v>333</v>
      </c>
      <c r="H137" s="27">
        <v>164.2</v>
      </c>
      <c r="I137" s="14" t="s">
        <v>13</v>
      </c>
      <c r="J137" s="28">
        <v>150</v>
      </c>
    </row>
    <row r="138" spans="1:10">
      <c r="A138" s="11" t="s">
        <v>207</v>
      </c>
      <c r="B138" s="12" t="s">
        <v>76</v>
      </c>
      <c r="C138" s="66">
        <v>304</v>
      </c>
      <c r="D138" s="26">
        <v>38</v>
      </c>
      <c r="E138" s="13"/>
      <c r="F138" s="13" t="s">
        <v>321</v>
      </c>
      <c r="G138" s="13" t="s">
        <v>333</v>
      </c>
      <c r="H138" s="27">
        <v>55</v>
      </c>
      <c r="I138" s="14" t="s">
        <v>13</v>
      </c>
      <c r="J138" s="28">
        <v>150</v>
      </c>
    </row>
    <row r="139" spans="1:10">
      <c r="A139" s="11" t="s">
        <v>207</v>
      </c>
      <c r="B139" s="12" t="s">
        <v>76</v>
      </c>
      <c r="C139" s="66">
        <v>304</v>
      </c>
      <c r="D139" s="26">
        <v>38</v>
      </c>
      <c r="E139" s="13"/>
      <c r="F139" s="13">
        <v>3000</v>
      </c>
      <c r="G139" s="13" t="s">
        <v>334</v>
      </c>
      <c r="H139" s="27">
        <v>162</v>
      </c>
      <c r="I139" s="14" t="s">
        <v>13</v>
      </c>
      <c r="J139" s="28">
        <v>150</v>
      </c>
    </row>
    <row r="140" spans="1:10">
      <c r="A140" s="11" t="s">
        <v>207</v>
      </c>
      <c r="B140" s="12" t="s">
        <v>76</v>
      </c>
      <c r="C140" s="66">
        <v>304</v>
      </c>
      <c r="D140" s="26">
        <v>38</v>
      </c>
      <c r="E140" s="13"/>
      <c r="F140" s="13">
        <v>3000</v>
      </c>
      <c r="G140" s="13" t="s">
        <v>334</v>
      </c>
      <c r="H140" s="27">
        <v>135</v>
      </c>
      <c r="I140" s="14" t="s">
        <v>13</v>
      </c>
      <c r="J140" s="28">
        <v>150</v>
      </c>
    </row>
    <row r="141" spans="1:10">
      <c r="A141" s="11" t="s">
        <v>207</v>
      </c>
      <c r="B141" s="12" t="s">
        <v>76</v>
      </c>
      <c r="C141" s="66">
        <v>304</v>
      </c>
      <c r="D141" s="26">
        <v>38</v>
      </c>
      <c r="E141" s="13"/>
      <c r="F141" s="13">
        <v>3000</v>
      </c>
      <c r="G141" s="13" t="s">
        <v>334</v>
      </c>
      <c r="H141" s="27">
        <v>135</v>
      </c>
      <c r="I141" s="14" t="s">
        <v>13</v>
      </c>
      <c r="J141" s="28">
        <v>150</v>
      </c>
    </row>
    <row r="142" spans="1:10">
      <c r="A142" s="11" t="s">
        <v>207</v>
      </c>
      <c r="B142" s="12" t="s">
        <v>76</v>
      </c>
      <c r="C142" s="66">
        <v>304</v>
      </c>
      <c r="D142" s="26">
        <v>38</v>
      </c>
      <c r="E142" s="13"/>
      <c r="F142" s="13">
        <v>3000</v>
      </c>
      <c r="G142" s="13" t="s">
        <v>334</v>
      </c>
      <c r="H142" s="27">
        <v>135</v>
      </c>
      <c r="I142" s="14" t="s">
        <v>13</v>
      </c>
      <c r="J142" s="28">
        <v>150</v>
      </c>
    </row>
    <row r="143" spans="1:10">
      <c r="A143" s="11" t="s">
        <v>207</v>
      </c>
      <c r="B143" s="12" t="s">
        <v>76</v>
      </c>
      <c r="C143" s="66">
        <v>304</v>
      </c>
      <c r="D143" s="26">
        <v>38</v>
      </c>
      <c r="E143" s="13"/>
      <c r="F143" s="13">
        <v>3000</v>
      </c>
      <c r="G143" s="13" t="s">
        <v>334</v>
      </c>
      <c r="H143" s="27">
        <v>54</v>
      </c>
      <c r="I143" s="14" t="s">
        <v>13</v>
      </c>
      <c r="J143" s="28">
        <v>150</v>
      </c>
    </row>
    <row r="144" spans="1:10">
      <c r="A144" s="11" t="s">
        <v>207</v>
      </c>
      <c r="B144" s="12" t="s">
        <v>76</v>
      </c>
      <c r="C144" s="66">
        <v>304</v>
      </c>
      <c r="D144" s="26">
        <v>38</v>
      </c>
      <c r="E144" s="13"/>
      <c r="F144" s="13" t="s">
        <v>321</v>
      </c>
      <c r="G144" s="13" t="s">
        <v>334</v>
      </c>
      <c r="H144" s="27">
        <v>162</v>
      </c>
      <c r="I144" s="14" t="s">
        <v>13</v>
      </c>
      <c r="J144" s="28">
        <v>150</v>
      </c>
    </row>
    <row r="145" spans="1:10">
      <c r="A145" s="11" t="s">
        <v>207</v>
      </c>
      <c r="B145" s="12" t="s">
        <v>76</v>
      </c>
      <c r="C145" s="66">
        <v>304</v>
      </c>
      <c r="D145" s="26">
        <v>38</v>
      </c>
      <c r="E145" s="13"/>
      <c r="F145" s="13" t="s">
        <v>321</v>
      </c>
      <c r="G145" s="13" t="s">
        <v>334</v>
      </c>
      <c r="H145" s="27">
        <v>108</v>
      </c>
      <c r="I145" s="14" t="s">
        <v>13</v>
      </c>
      <c r="J145" s="28">
        <v>150</v>
      </c>
    </row>
    <row r="146" spans="1:10">
      <c r="A146" s="11" t="s">
        <v>207</v>
      </c>
      <c r="B146" s="12" t="s">
        <v>76</v>
      </c>
      <c r="C146" s="66">
        <v>304</v>
      </c>
      <c r="D146" s="26">
        <v>38</v>
      </c>
      <c r="E146" s="13"/>
      <c r="F146" s="13" t="s">
        <v>321</v>
      </c>
      <c r="G146" s="13" t="s">
        <v>334</v>
      </c>
      <c r="H146" s="27">
        <v>81</v>
      </c>
      <c r="I146" s="14" t="s">
        <v>13</v>
      </c>
      <c r="J146" s="28">
        <v>150</v>
      </c>
    </row>
    <row r="147" spans="1:10">
      <c r="A147" s="11" t="s">
        <v>207</v>
      </c>
      <c r="B147" s="12" t="s">
        <v>76</v>
      </c>
      <c r="C147" s="66">
        <v>304</v>
      </c>
      <c r="D147" s="26">
        <v>38</v>
      </c>
      <c r="E147" s="13"/>
      <c r="F147" s="13">
        <v>3000</v>
      </c>
      <c r="G147" s="13" t="s">
        <v>334</v>
      </c>
      <c r="H147" s="27">
        <v>89.7</v>
      </c>
      <c r="I147" s="14" t="s">
        <v>13</v>
      </c>
      <c r="J147" s="28">
        <v>150</v>
      </c>
    </row>
    <row r="148" spans="1:10">
      <c r="A148" s="11" t="s">
        <v>207</v>
      </c>
      <c r="B148" s="12" t="s">
        <v>76</v>
      </c>
      <c r="C148" s="66">
        <v>304</v>
      </c>
      <c r="D148" s="26">
        <v>38</v>
      </c>
      <c r="E148" s="13"/>
      <c r="F148" s="13" t="s">
        <v>321</v>
      </c>
      <c r="G148" s="13" t="s">
        <v>335</v>
      </c>
      <c r="H148" s="27">
        <v>54.4</v>
      </c>
      <c r="I148" s="14" t="s">
        <v>13</v>
      </c>
      <c r="J148" s="28">
        <v>150</v>
      </c>
    </row>
    <row r="149" spans="1:10">
      <c r="A149" s="11" t="s">
        <v>207</v>
      </c>
      <c r="B149" s="12" t="s">
        <v>76</v>
      </c>
      <c r="C149" s="66">
        <v>304</v>
      </c>
      <c r="D149" s="26">
        <v>38</v>
      </c>
      <c r="E149" s="13"/>
      <c r="F149" s="13" t="s">
        <v>321</v>
      </c>
      <c r="G149" s="13" t="s">
        <v>333</v>
      </c>
      <c r="H149" s="27">
        <v>82</v>
      </c>
      <c r="I149" s="14" t="s">
        <v>13</v>
      </c>
      <c r="J149" s="28">
        <v>150</v>
      </c>
    </row>
    <row r="150" spans="1:10">
      <c r="A150" s="11" t="s">
        <v>207</v>
      </c>
      <c r="B150" s="12" t="s">
        <v>76</v>
      </c>
      <c r="C150" s="66">
        <v>304</v>
      </c>
      <c r="D150" s="26">
        <v>38</v>
      </c>
      <c r="E150" s="13"/>
      <c r="F150" s="13" t="s">
        <v>321</v>
      </c>
      <c r="G150" s="13" t="s">
        <v>333</v>
      </c>
      <c r="H150" s="27">
        <v>136.4</v>
      </c>
      <c r="I150" s="14" t="s">
        <v>13</v>
      </c>
      <c r="J150" s="28">
        <v>150</v>
      </c>
    </row>
    <row r="151" spans="1:10">
      <c r="A151" s="11" t="s">
        <v>207</v>
      </c>
      <c r="B151" s="12" t="s">
        <v>76</v>
      </c>
      <c r="C151" s="66">
        <v>304</v>
      </c>
      <c r="D151" s="26">
        <v>38</v>
      </c>
      <c r="E151" s="13"/>
      <c r="F151" s="13" t="s">
        <v>321</v>
      </c>
      <c r="G151" s="13" t="s">
        <v>433</v>
      </c>
      <c r="H151" s="27">
        <v>137</v>
      </c>
      <c r="I151" s="14" t="s">
        <v>13</v>
      </c>
      <c r="J151" s="28">
        <v>150</v>
      </c>
    </row>
    <row r="152" spans="1:10">
      <c r="A152" s="11" t="s">
        <v>207</v>
      </c>
      <c r="B152" s="12" t="s">
        <v>76</v>
      </c>
      <c r="C152" s="66" t="s">
        <v>14</v>
      </c>
      <c r="D152" s="26">
        <v>38</v>
      </c>
      <c r="E152" s="13"/>
      <c r="F152" s="13">
        <v>3000</v>
      </c>
      <c r="G152" s="13"/>
      <c r="H152" s="27">
        <v>324.5</v>
      </c>
      <c r="I152" s="14" t="s">
        <v>13</v>
      </c>
      <c r="J152" s="28">
        <v>150</v>
      </c>
    </row>
    <row r="153" spans="1:10">
      <c r="A153" s="11" t="s">
        <v>207</v>
      </c>
      <c r="B153" s="12" t="s">
        <v>76</v>
      </c>
      <c r="C153" s="66" t="s">
        <v>14</v>
      </c>
      <c r="D153" s="26">
        <v>40</v>
      </c>
      <c r="E153" s="13"/>
      <c r="F153" s="13"/>
      <c r="G153" s="13"/>
      <c r="H153" s="27">
        <v>10</v>
      </c>
      <c r="I153" s="14" t="s">
        <v>13</v>
      </c>
      <c r="J153" s="28">
        <v>150</v>
      </c>
    </row>
    <row r="154" spans="1:10">
      <c r="A154" s="11" t="s">
        <v>207</v>
      </c>
      <c r="B154" s="12" t="s">
        <v>76</v>
      </c>
      <c r="C154" s="66" t="s">
        <v>14</v>
      </c>
      <c r="D154" s="26">
        <v>40</v>
      </c>
      <c r="E154" s="13"/>
      <c r="F154" s="13">
        <v>325</v>
      </c>
      <c r="G154" s="13" t="s">
        <v>336</v>
      </c>
      <c r="H154" s="27">
        <v>6.4</v>
      </c>
      <c r="I154" s="14" t="s">
        <v>13</v>
      </c>
      <c r="J154" s="28">
        <v>150</v>
      </c>
    </row>
    <row r="155" spans="1:10">
      <c r="A155" s="11" t="s">
        <v>207</v>
      </c>
      <c r="B155" s="12" t="s">
        <v>76</v>
      </c>
      <c r="C155" s="66" t="s">
        <v>14</v>
      </c>
      <c r="D155" s="26">
        <v>40</v>
      </c>
      <c r="E155" s="13"/>
      <c r="F155" s="13">
        <v>510</v>
      </c>
      <c r="G155" s="13"/>
      <c r="H155" s="27">
        <v>5.2</v>
      </c>
      <c r="I155" s="14" t="s">
        <v>13</v>
      </c>
      <c r="J155" s="28">
        <v>150</v>
      </c>
    </row>
    <row r="156" spans="1:10">
      <c r="A156" s="11" t="s">
        <v>207</v>
      </c>
      <c r="B156" s="12" t="s">
        <v>76</v>
      </c>
      <c r="C156" s="66" t="s">
        <v>14</v>
      </c>
      <c r="D156" s="26">
        <v>40</v>
      </c>
      <c r="E156" s="13"/>
      <c r="F156" s="13">
        <v>600</v>
      </c>
      <c r="G156" s="13"/>
      <c r="H156" s="27">
        <v>30</v>
      </c>
      <c r="I156" s="14" t="s">
        <v>13</v>
      </c>
      <c r="J156" s="28">
        <v>150</v>
      </c>
    </row>
    <row r="157" spans="1:10">
      <c r="A157" s="11" t="s">
        <v>207</v>
      </c>
      <c r="B157" s="12" t="s">
        <v>76</v>
      </c>
      <c r="C157" s="66" t="s">
        <v>14</v>
      </c>
      <c r="D157" s="26">
        <v>40</v>
      </c>
      <c r="E157" s="13"/>
      <c r="F157" s="13">
        <v>900</v>
      </c>
      <c r="G157" s="13"/>
      <c r="H157" s="27">
        <v>9</v>
      </c>
      <c r="I157" s="14" t="s">
        <v>13</v>
      </c>
      <c r="J157" s="28">
        <v>150</v>
      </c>
    </row>
    <row r="158" spans="1:10">
      <c r="A158" s="11" t="s">
        <v>207</v>
      </c>
      <c r="B158" s="12" t="s">
        <v>76</v>
      </c>
      <c r="C158" s="66" t="s">
        <v>208</v>
      </c>
      <c r="D158" s="26">
        <v>40</v>
      </c>
      <c r="E158" s="13"/>
      <c r="F158" s="13">
        <v>1000</v>
      </c>
      <c r="G158" s="13"/>
      <c r="H158" s="27">
        <v>10</v>
      </c>
      <c r="I158" s="14" t="s">
        <v>13</v>
      </c>
      <c r="J158" s="28">
        <v>150</v>
      </c>
    </row>
    <row r="159" spans="1:10">
      <c r="A159" s="11" t="s">
        <v>207</v>
      </c>
      <c r="B159" s="12" t="s">
        <v>76</v>
      </c>
      <c r="C159" s="66" t="s">
        <v>14</v>
      </c>
      <c r="D159" s="26">
        <v>40</v>
      </c>
      <c r="E159" s="13"/>
      <c r="F159" s="13">
        <v>1000</v>
      </c>
      <c r="G159" s="13"/>
      <c r="H159" s="27">
        <v>40</v>
      </c>
      <c r="I159" s="14" t="s">
        <v>13</v>
      </c>
      <c r="J159" s="28">
        <v>150</v>
      </c>
    </row>
    <row r="160" spans="1:10">
      <c r="A160" s="11" t="s">
        <v>207</v>
      </c>
      <c r="B160" s="12" t="s">
        <v>76</v>
      </c>
      <c r="C160" s="66" t="s">
        <v>14</v>
      </c>
      <c r="D160" s="26">
        <v>40</v>
      </c>
      <c r="E160" s="13"/>
      <c r="F160" s="13">
        <v>2400</v>
      </c>
      <c r="G160" s="13"/>
      <c r="H160" s="27">
        <v>24</v>
      </c>
      <c r="I160" s="14" t="s">
        <v>13</v>
      </c>
      <c r="J160" s="28">
        <v>150</v>
      </c>
    </row>
    <row r="161" spans="1:10">
      <c r="A161" s="11" t="s">
        <v>207</v>
      </c>
      <c r="B161" s="12" t="s">
        <v>76</v>
      </c>
      <c r="C161" s="66">
        <v>304</v>
      </c>
      <c r="D161" s="26">
        <v>40</v>
      </c>
      <c r="E161" s="13"/>
      <c r="F161" s="13">
        <v>3040</v>
      </c>
      <c r="G161" s="13" t="s">
        <v>248</v>
      </c>
      <c r="H161" s="27">
        <v>30.4</v>
      </c>
      <c r="I161" s="14" t="s">
        <v>13</v>
      </c>
      <c r="J161" s="28">
        <v>150</v>
      </c>
    </row>
    <row r="162" spans="1:10">
      <c r="A162" s="11" t="s">
        <v>207</v>
      </c>
      <c r="B162" s="12" t="s">
        <v>76</v>
      </c>
      <c r="C162" s="66">
        <v>304</v>
      </c>
      <c r="D162" s="26">
        <v>40</v>
      </c>
      <c r="E162" s="13"/>
      <c r="F162" s="13" t="s">
        <v>321</v>
      </c>
      <c r="G162" s="13" t="s">
        <v>248</v>
      </c>
      <c r="H162" s="27">
        <v>179.8</v>
      </c>
      <c r="I162" s="14" t="s">
        <v>13</v>
      </c>
      <c r="J162" s="28">
        <v>150</v>
      </c>
    </row>
    <row r="163" spans="1:10">
      <c r="A163" s="11" t="s">
        <v>207</v>
      </c>
      <c r="B163" s="12" t="s">
        <v>76</v>
      </c>
      <c r="C163" s="66">
        <v>304</v>
      </c>
      <c r="D163" s="26">
        <v>40</v>
      </c>
      <c r="E163" s="13"/>
      <c r="F163" s="13" t="s">
        <v>321</v>
      </c>
      <c r="G163" s="13" t="s">
        <v>337</v>
      </c>
      <c r="H163" s="27">
        <v>270</v>
      </c>
      <c r="I163" s="14" t="s">
        <v>13</v>
      </c>
      <c r="J163" s="28">
        <v>150</v>
      </c>
    </row>
    <row r="164" spans="1:10">
      <c r="A164" s="11" t="s">
        <v>207</v>
      </c>
      <c r="B164" s="12" t="s">
        <v>76</v>
      </c>
      <c r="C164" s="66">
        <v>304</v>
      </c>
      <c r="D164" s="26">
        <v>40</v>
      </c>
      <c r="E164" s="13"/>
      <c r="F164" s="13" t="s">
        <v>321</v>
      </c>
      <c r="G164" s="13" t="s">
        <v>337</v>
      </c>
      <c r="H164" s="27">
        <v>179.4</v>
      </c>
      <c r="I164" s="14" t="s">
        <v>13</v>
      </c>
      <c r="J164" s="28">
        <v>150</v>
      </c>
    </row>
    <row r="165" spans="1:10">
      <c r="A165" s="11" t="s">
        <v>207</v>
      </c>
      <c r="B165" s="12" t="s">
        <v>76</v>
      </c>
      <c r="C165" s="66">
        <v>304</v>
      </c>
      <c r="D165" s="26">
        <v>40</v>
      </c>
      <c r="E165" s="13"/>
      <c r="F165" s="13" t="s">
        <v>321</v>
      </c>
      <c r="G165" s="13" t="s">
        <v>337</v>
      </c>
      <c r="H165" s="27">
        <v>90</v>
      </c>
      <c r="I165" s="14" t="s">
        <v>13</v>
      </c>
      <c r="J165" s="28">
        <v>150</v>
      </c>
    </row>
    <row r="166" spans="1:10">
      <c r="A166" s="11" t="s">
        <v>207</v>
      </c>
      <c r="B166" s="12" t="s">
        <v>76</v>
      </c>
      <c r="C166" s="66">
        <v>304</v>
      </c>
      <c r="D166" s="26">
        <v>40</v>
      </c>
      <c r="E166" s="13"/>
      <c r="F166" s="13" t="s">
        <v>321</v>
      </c>
      <c r="G166" s="13" t="s">
        <v>337</v>
      </c>
      <c r="H166" s="27">
        <v>179</v>
      </c>
      <c r="I166" s="14" t="s">
        <v>13</v>
      </c>
      <c r="J166" s="28">
        <v>150</v>
      </c>
    </row>
    <row r="167" spans="1:10">
      <c r="A167" s="11" t="s">
        <v>207</v>
      </c>
      <c r="B167" s="12" t="s">
        <v>76</v>
      </c>
      <c r="C167" s="66">
        <v>304</v>
      </c>
      <c r="D167" s="26">
        <v>40</v>
      </c>
      <c r="E167" s="13"/>
      <c r="F167" s="13" t="s">
        <v>321</v>
      </c>
      <c r="G167" s="13" t="s">
        <v>337</v>
      </c>
      <c r="H167" s="27">
        <v>238.8</v>
      </c>
      <c r="I167" s="14" t="s">
        <v>13</v>
      </c>
      <c r="J167" s="28">
        <v>150</v>
      </c>
    </row>
    <row r="168" spans="1:10">
      <c r="A168" s="11" t="s">
        <v>207</v>
      </c>
      <c r="B168" s="12" t="s">
        <v>76</v>
      </c>
      <c r="C168" s="66">
        <v>304</v>
      </c>
      <c r="D168" s="26">
        <v>40</v>
      </c>
      <c r="E168" s="13"/>
      <c r="F168" s="13" t="s">
        <v>321</v>
      </c>
      <c r="G168" s="13" t="s">
        <v>337</v>
      </c>
      <c r="H168" s="27">
        <v>60</v>
      </c>
      <c r="I168" s="14" t="s">
        <v>13</v>
      </c>
      <c r="J168" s="28">
        <v>150</v>
      </c>
    </row>
    <row r="169" spans="1:10">
      <c r="A169" s="11" t="s">
        <v>207</v>
      </c>
      <c r="B169" s="12" t="s">
        <v>76</v>
      </c>
      <c r="C169" s="66">
        <v>304</v>
      </c>
      <c r="D169" s="26">
        <v>40</v>
      </c>
      <c r="E169" s="13"/>
      <c r="F169" s="13" t="s">
        <v>321</v>
      </c>
      <c r="G169" s="13" t="s">
        <v>337</v>
      </c>
      <c r="H169" s="27">
        <v>270</v>
      </c>
      <c r="I169" s="14" t="s">
        <v>13</v>
      </c>
      <c r="J169" s="28">
        <v>150</v>
      </c>
    </row>
    <row r="170" spans="1:10">
      <c r="A170" s="11" t="s">
        <v>207</v>
      </c>
      <c r="B170" s="12" t="s">
        <v>76</v>
      </c>
      <c r="C170" s="66">
        <v>304</v>
      </c>
      <c r="D170" s="26">
        <v>40</v>
      </c>
      <c r="E170" s="13"/>
      <c r="F170" s="13" t="s">
        <v>321</v>
      </c>
      <c r="G170" s="13" t="s">
        <v>337</v>
      </c>
      <c r="H170" s="27">
        <v>210</v>
      </c>
      <c r="I170" s="14" t="s">
        <v>13</v>
      </c>
      <c r="J170" s="28">
        <v>150</v>
      </c>
    </row>
    <row r="171" spans="1:10">
      <c r="A171" s="11" t="s">
        <v>207</v>
      </c>
      <c r="B171" s="12" t="s">
        <v>76</v>
      </c>
      <c r="C171" s="66">
        <v>304</v>
      </c>
      <c r="D171" s="26">
        <v>40</v>
      </c>
      <c r="E171" s="13"/>
      <c r="F171" s="13" t="s">
        <v>321</v>
      </c>
      <c r="G171" s="13" t="s">
        <v>337</v>
      </c>
      <c r="H171" s="27">
        <v>120</v>
      </c>
      <c r="I171" s="14" t="s">
        <v>13</v>
      </c>
      <c r="J171" s="28">
        <v>150</v>
      </c>
    </row>
    <row r="172" spans="1:10">
      <c r="A172" s="11" t="s">
        <v>207</v>
      </c>
      <c r="B172" s="12" t="s">
        <v>76</v>
      </c>
      <c r="C172" s="66">
        <v>304</v>
      </c>
      <c r="D172" s="26">
        <v>40</v>
      </c>
      <c r="E172" s="13"/>
      <c r="F172" s="13" t="s">
        <v>321</v>
      </c>
      <c r="G172" s="13" t="s">
        <v>337</v>
      </c>
      <c r="H172" s="27">
        <v>120</v>
      </c>
      <c r="I172" s="14" t="s">
        <v>13</v>
      </c>
      <c r="J172" s="28">
        <v>150</v>
      </c>
    </row>
    <row r="173" spans="1:10">
      <c r="A173" s="11" t="s">
        <v>207</v>
      </c>
      <c r="B173" s="12" t="s">
        <v>76</v>
      </c>
      <c r="C173" s="66">
        <v>304</v>
      </c>
      <c r="D173" s="26">
        <v>40</v>
      </c>
      <c r="E173" s="13"/>
      <c r="F173" s="13" t="s">
        <v>321</v>
      </c>
      <c r="G173" s="13" t="s">
        <v>338</v>
      </c>
      <c r="H173" s="27">
        <v>242.4</v>
      </c>
      <c r="I173" s="14" t="s">
        <v>13</v>
      </c>
      <c r="J173" s="28">
        <v>150</v>
      </c>
    </row>
    <row r="174" spans="1:10">
      <c r="A174" s="11" t="s">
        <v>207</v>
      </c>
      <c r="B174" s="12" t="s">
        <v>76</v>
      </c>
      <c r="C174" s="66">
        <v>304</v>
      </c>
      <c r="D174" s="26">
        <v>40</v>
      </c>
      <c r="E174" s="13"/>
      <c r="F174" s="13" t="s">
        <v>321</v>
      </c>
      <c r="G174" s="13" t="s">
        <v>338</v>
      </c>
      <c r="H174" s="27">
        <v>60.8</v>
      </c>
      <c r="I174" s="14" t="s">
        <v>13</v>
      </c>
      <c r="J174" s="28">
        <v>150</v>
      </c>
    </row>
    <row r="175" spans="1:10">
      <c r="A175" s="11" t="s">
        <v>207</v>
      </c>
      <c r="B175" s="12" t="s">
        <v>76</v>
      </c>
      <c r="C175" s="66">
        <v>304</v>
      </c>
      <c r="D175" s="26">
        <v>40</v>
      </c>
      <c r="E175" s="13"/>
      <c r="F175" s="13" t="s">
        <v>321</v>
      </c>
      <c r="G175" s="13" t="s">
        <v>338</v>
      </c>
      <c r="H175" s="27">
        <v>150.6</v>
      </c>
      <c r="I175" s="14" t="s">
        <v>13</v>
      </c>
      <c r="J175" s="28">
        <v>150</v>
      </c>
    </row>
    <row r="176" spans="1:10">
      <c r="A176" s="11" t="s">
        <v>207</v>
      </c>
      <c r="B176" s="12" t="s">
        <v>76</v>
      </c>
      <c r="C176" s="66" t="s">
        <v>14</v>
      </c>
      <c r="D176" s="26">
        <v>45</v>
      </c>
      <c r="E176" s="13"/>
      <c r="F176" s="13"/>
      <c r="G176" s="13"/>
      <c r="H176" s="27">
        <v>12.5</v>
      </c>
      <c r="I176" s="14" t="s">
        <v>13</v>
      </c>
      <c r="J176" s="28">
        <v>150</v>
      </c>
    </row>
    <row r="177" spans="1:10">
      <c r="A177" s="11" t="s">
        <v>207</v>
      </c>
      <c r="B177" s="12" t="s">
        <v>76</v>
      </c>
      <c r="C177" s="66" t="s">
        <v>14</v>
      </c>
      <c r="D177" s="26">
        <v>45</v>
      </c>
      <c r="E177" s="13"/>
      <c r="F177" s="13" t="s">
        <v>321</v>
      </c>
      <c r="G177" s="13"/>
      <c r="H177" s="27">
        <v>13.2</v>
      </c>
      <c r="I177" s="14" t="s">
        <v>13</v>
      </c>
      <c r="J177" s="28">
        <v>150</v>
      </c>
    </row>
    <row r="178" spans="1:10">
      <c r="A178" s="11" t="s">
        <v>207</v>
      </c>
      <c r="B178" s="12" t="s">
        <v>76</v>
      </c>
      <c r="C178" s="66" t="s">
        <v>14</v>
      </c>
      <c r="D178" s="26">
        <v>48</v>
      </c>
      <c r="E178" s="13"/>
      <c r="F178" s="13"/>
      <c r="G178" s="13" t="s">
        <v>249</v>
      </c>
      <c r="H178" s="27">
        <v>10.8</v>
      </c>
      <c r="I178" s="14" t="s">
        <v>13</v>
      </c>
      <c r="J178" s="28">
        <v>150</v>
      </c>
    </row>
    <row r="179" spans="1:10">
      <c r="A179" s="11" t="s">
        <v>207</v>
      </c>
      <c r="B179" s="12" t="s">
        <v>76</v>
      </c>
      <c r="C179" s="66" t="s">
        <v>14</v>
      </c>
      <c r="D179" s="26">
        <v>50</v>
      </c>
      <c r="E179" s="13"/>
      <c r="F179" s="13"/>
      <c r="G179" s="13" t="s">
        <v>250</v>
      </c>
      <c r="H179" s="27">
        <v>29.4</v>
      </c>
      <c r="I179" s="14" t="s">
        <v>13</v>
      </c>
      <c r="J179" s="28">
        <v>150</v>
      </c>
    </row>
    <row r="180" spans="1:10">
      <c r="A180" s="11" t="s">
        <v>207</v>
      </c>
      <c r="B180" s="12" t="s">
        <v>76</v>
      </c>
      <c r="C180" s="66" t="s">
        <v>14</v>
      </c>
      <c r="D180" s="26">
        <v>50</v>
      </c>
      <c r="E180" s="13"/>
      <c r="F180" s="13"/>
      <c r="G180" s="13"/>
      <c r="H180" s="27">
        <v>15.399999999999999</v>
      </c>
      <c r="I180" s="14" t="s">
        <v>13</v>
      </c>
      <c r="J180" s="28">
        <v>150</v>
      </c>
    </row>
    <row r="181" spans="1:10">
      <c r="A181" s="11" t="s">
        <v>207</v>
      </c>
      <c r="B181" s="12" t="s">
        <v>76</v>
      </c>
      <c r="C181" s="66" t="s">
        <v>14</v>
      </c>
      <c r="D181" s="26">
        <v>50</v>
      </c>
      <c r="E181" s="13"/>
      <c r="F181" s="13">
        <v>1000</v>
      </c>
      <c r="G181" s="13"/>
      <c r="H181" s="27">
        <v>15.6</v>
      </c>
      <c r="I181" s="14" t="s">
        <v>13</v>
      </c>
      <c r="J181" s="28">
        <v>150</v>
      </c>
    </row>
    <row r="182" spans="1:10">
      <c r="A182" s="11" t="s">
        <v>207</v>
      </c>
      <c r="B182" s="12" t="s">
        <v>76</v>
      </c>
      <c r="C182" s="66">
        <v>316</v>
      </c>
      <c r="D182" s="26">
        <v>50</v>
      </c>
      <c r="E182" s="13"/>
      <c r="F182" s="13">
        <v>1200</v>
      </c>
      <c r="G182" s="13"/>
      <c r="H182" s="27">
        <v>19</v>
      </c>
      <c r="I182" s="14" t="s">
        <v>13</v>
      </c>
      <c r="J182" s="28">
        <v>150</v>
      </c>
    </row>
    <row r="183" spans="1:10">
      <c r="A183" s="11" t="s">
        <v>207</v>
      </c>
      <c r="B183" s="12" t="s">
        <v>76</v>
      </c>
      <c r="C183" s="66" t="s">
        <v>14</v>
      </c>
      <c r="D183" s="26">
        <v>55</v>
      </c>
      <c r="E183" s="13"/>
      <c r="F183" s="13">
        <v>1000</v>
      </c>
      <c r="G183" s="13"/>
      <c r="H183" s="27">
        <v>18.8</v>
      </c>
      <c r="I183" s="14" t="s">
        <v>13</v>
      </c>
      <c r="J183" s="28">
        <v>150</v>
      </c>
    </row>
    <row r="184" spans="1:10">
      <c r="A184" s="11" t="s">
        <v>207</v>
      </c>
      <c r="B184" s="12" t="s">
        <v>76</v>
      </c>
      <c r="C184" s="66">
        <v>304</v>
      </c>
      <c r="D184" s="26">
        <v>60</v>
      </c>
      <c r="E184" s="13"/>
      <c r="F184" s="13">
        <v>2020</v>
      </c>
      <c r="G184" s="13"/>
      <c r="H184" s="27">
        <v>45</v>
      </c>
      <c r="I184" s="14" t="s">
        <v>13</v>
      </c>
      <c r="J184" s="28">
        <v>150</v>
      </c>
    </row>
    <row r="185" spans="1:10">
      <c r="A185" s="11" t="s">
        <v>207</v>
      </c>
      <c r="B185" s="12" t="s">
        <v>76</v>
      </c>
      <c r="C185" s="66" t="s">
        <v>14</v>
      </c>
      <c r="D185" s="26">
        <v>65</v>
      </c>
      <c r="E185" s="13"/>
      <c r="F185" s="13"/>
      <c r="G185" s="13" t="s">
        <v>79</v>
      </c>
      <c r="H185" s="27">
        <v>21.2</v>
      </c>
      <c r="I185" s="14" t="s">
        <v>13</v>
      </c>
      <c r="J185" s="28">
        <v>150</v>
      </c>
    </row>
    <row r="186" spans="1:10">
      <c r="A186" s="11" t="s">
        <v>207</v>
      </c>
      <c r="B186" s="12" t="s">
        <v>76</v>
      </c>
      <c r="C186" s="66" t="s">
        <v>14</v>
      </c>
      <c r="D186" s="26">
        <v>65</v>
      </c>
      <c r="E186" s="13"/>
      <c r="F186" s="13">
        <v>500</v>
      </c>
      <c r="G186" s="13"/>
      <c r="H186" s="27">
        <v>39.4</v>
      </c>
      <c r="I186" s="14" t="s">
        <v>13</v>
      </c>
      <c r="J186" s="28">
        <v>150</v>
      </c>
    </row>
    <row r="187" spans="1:10">
      <c r="A187" s="11" t="s">
        <v>207</v>
      </c>
      <c r="B187" s="12" t="s">
        <v>76</v>
      </c>
      <c r="C187" s="66" t="s">
        <v>14</v>
      </c>
      <c r="D187" s="26">
        <v>65</v>
      </c>
      <c r="E187" s="13"/>
      <c r="F187" s="13">
        <v>500</v>
      </c>
      <c r="G187" s="13"/>
      <c r="H187" s="27">
        <v>26</v>
      </c>
      <c r="I187" s="14" t="s">
        <v>13</v>
      </c>
      <c r="J187" s="28">
        <v>150</v>
      </c>
    </row>
    <row r="188" spans="1:10">
      <c r="A188" s="11" t="s">
        <v>207</v>
      </c>
      <c r="B188" s="12" t="s">
        <v>76</v>
      </c>
      <c r="C188" s="66" t="s">
        <v>14</v>
      </c>
      <c r="D188" s="26">
        <v>65</v>
      </c>
      <c r="E188" s="13"/>
      <c r="F188" s="13"/>
      <c r="G188" s="13" t="s">
        <v>339</v>
      </c>
      <c r="H188" s="27">
        <v>16</v>
      </c>
      <c r="I188" s="14" t="s">
        <v>13</v>
      </c>
      <c r="J188" s="28">
        <v>150</v>
      </c>
    </row>
    <row r="189" spans="1:10">
      <c r="A189" s="11" t="s">
        <v>207</v>
      </c>
      <c r="B189" s="12" t="s">
        <v>76</v>
      </c>
      <c r="C189" s="66" t="s">
        <v>14</v>
      </c>
      <c r="D189" s="26">
        <v>70</v>
      </c>
      <c r="E189" s="13"/>
      <c r="F189" s="13">
        <v>1000</v>
      </c>
      <c r="G189" s="13"/>
      <c r="H189" s="27">
        <v>59.8</v>
      </c>
      <c r="I189" s="14" t="s">
        <v>13</v>
      </c>
      <c r="J189" s="28">
        <v>150</v>
      </c>
    </row>
    <row r="190" spans="1:10">
      <c r="A190" s="11" t="s">
        <v>207</v>
      </c>
      <c r="B190" s="12" t="s">
        <v>76</v>
      </c>
      <c r="C190" s="66" t="s">
        <v>14</v>
      </c>
      <c r="D190" s="26">
        <v>70</v>
      </c>
      <c r="E190" s="13"/>
      <c r="F190" s="13">
        <v>1000</v>
      </c>
      <c r="G190" s="13"/>
      <c r="H190" s="27">
        <v>30.4</v>
      </c>
      <c r="I190" s="14" t="s">
        <v>13</v>
      </c>
      <c r="J190" s="28">
        <v>150</v>
      </c>
    </row>
    <row r="191" spans="1:10">
      <c r="A191" s="11" t="s">
        <v>207</v>
      </c>
      <c r="B191" s="12" t="s">
        <v>76</v>
      </c>
      <c r="C191" s="66" t="s">
        <v>14</v>
      </c>
      <c r="D191" s="26">
        <v>75</v>
      </c>
      <c r="E191" s="13"/>
      <c r="F191" s="13">
        <v>220</v>
      </c>
      <c r="G191" s="13" t="s">
        <v>340</v>
      </c>
      <c r="H191" s="27">
        <v>15.6</v>
      </c>
      <c r="I191" s="14" t="s">
        <v>13</v>
      </c>
      <c r="J191" s="28">
        <v>150</v>
      </c>
    </row>
    <row r="192" spans="1:10">
      <c r="A192" s="11" t="s">
        <v>207</v>
      </c>
      <c r="B192" s="12" t="s">
        <v>76</v>
      </c>
      <c r="C192" s="66" t="s">
        <v>14</v>
      </c>
      <c r="D192" s="26">
        <v>85</v>
      </c>
      <c r="E192" s="13"/>
      <c r="F192" s="13"/>
      <c r="G192" s="13" t="s">
        <v>434</v>
      </c>
      <c r="H192" s="27">
        <v>14</v>
      </c>
      <c r="I192" s="14" t="s">
        <v>13</v>
      </c>
      <c r="J192" s="28"/>
    </row>
    <row r="193" spans="1:10">
      <c r="A193" s="11" t="s">
        <v>207</v>
      </c>
      <c r="B193" s="12" t="s">
        <v>76</v>
      </c>
      <c r="C193" s="66" t="s">
        <v>14</v>
      </c>
      <c r="D193" s="26">
        <v>85</v>
      </c>
      <c r="E193" s="13"/>
      <c r="F193" s="13">
        <v>470</v>
      </c>
      <c r="G193" s="13" t="s">
        <v>89</v>
      </c>
      <c r="H193" s="27">
        <v>21.6</v>
      </c>
      <c r="I193" s="14" t="s">
        <v>13</v>
      </c>
      <c r="J193" s="28">
        <v>150</v>
      </c>
    </row>
    <row r="194" spans="1:10">
      <c r="A194" s="11" t="s">
        <v>207</v>
      </c>
      <c r="B194" s="12" t="s">
        <v>76</v>
      </c>
      <c r="C194" s="66" t="s">
        <v>14</v>
      </c>
      <c r="D194" s="26">
        <v>85</v>
      </c>
      <c r="E194" s="13"/>
      <c r="F194" s="13">
        <v>870</v>
      </c>
      <c r="G194" s="13"/>
      <c r="H194" s="27">
        <v>39</v>
      </c>
      <c r="I194" s="14" t="s">
        <v>13</v>
      </c>
      <c r="J194" s="28">
        <v>150</v>
      </c>
    </row>
    <row r="195" spans="1:10">
      <c r="A195" s="11" t="s">
        <v>207</v>
      </c>
      <c r="B195" s="12" t="s">
        <v>76</v>
      </c>
      <c r="C195" s="66">
        <v>304</v>
      </c>
      <c r="D195" s="26">
        <v>90</v>
      </c>
      <c r="E195" s="13"/>
      <c r="F195" s="13">
        <v>125</v>
      </c>
      <c r="G195" s="13"/>
      <c r="H195" s="27">
        <v>6.4</v>
      </c>
      <c r="I195" s="14" t="s">
        <v>13</v>
      </c>
      <c r="J195" s="28">
        <v>150</v>
      </c>
    </row>
    <row r="196" spans="1:10">
      <c r="A196" s="11" t="s">
        <v>207</v>
      </c>
      <c r="B196" s="12" t="s">
        <v>76</v>
      </c>
      <c r="C196" s="66">
        <v>304</v>
      </c>
      <c r="D196" s="26">
        <v>90</v>
      </c>
      <c r="E196" s="13"/>
      <c r="F196" s="13">
        <v>340</v>
      </c>
      <c r="G196" s="13"/>
      <c r="H196" s="27">
        <v>17.2</v>
      </c>
      <c r="I196" s="14" t="s">
        <v>13</v>
      </c>
      <c r="J196" s="28">
        <v>150</v>
      </c>
    </row>
    <row r="197" spans="1:10">
      <c r="A197" s="11" t="s">
        <v>207</v>
      </c>
      <c r="B197" s="12" t="s">
        <v>76</v>
      </c>
      <c r="C197" s="66" t="s">
        <v>14</v>
      </c>
      <c r="D197" s="26">
        <v>105</v>
      </c>
      <c r="E197" s="13"/>
      <c r="F197" s="13">
        <v>450</v>
      </c>
      <c r="G197" s="13"/>
      <c r="H197" s="27">
        <v>32.200000000000003</v>
      </c>
      <c r="I197" s="14" t="s">
        <v>13</v>
      </c>
      <c r="J197" s="28">
        <v>150</v>
      </c>
    </row>
    <row r="198" spans="1:10">
      <c r="A198" s="11" t="s">
        <v>207</v>
      </c>
      <c r="B198" s="12" t="s">
        <v>76</v>
      </c>
      <c r="C198" s="66" t="s">
        <v>14</v>
      </c>
      <c r="D198" s="26">
        <v>105</v>
      </c>
      <c r="E198" s="13"/>
      <c r="F198" s="13">
        <v>550</v>
      </c>
      <c r="G198" s="13"/>
      <c r="H198" s="27">
        <v>38.4</v>
      </c>
      <c r="I198" s="14" t="s">
        <v>13</v>
      </c>
      <c r="J198" s="28">
        <v>150</v>
      </c>
    </row>
    <row r="199" spans="1:10">
      <c r="A199" s="11" t="s">
        <v>207</v>
      </c>
      <c r="B199" s="12" t="s">
        <v>76</v>
      </c>
      <c r="C199" s="66" t="s">
        <v>14</v>
      </c>
      <c r="D199" s="26">
        <v>105</v>
      </c>
      <c r="E199" s="13"/>
      <c r="F199" s="13">
        <v>580</v>
      </c>
      <c r="G199" s="13"/>
      <c r="H199" s="27">
        <v>40.200000000000003</v>
      </c>
      <c r="I199" s="14" t="s">
        <v>13</v>
      </c>
      <c r="J199" s="28">
        <v>150</v>
      </c>
    </row>
    <row r="200" spans="1:10">
      <c r="A200" s="11" t="s">
        <v>207</v>
      </c>
      <c r="B200" s="12" t="s">
        <v>76</v>
      </c>
      <c r="C200" s="66" t="s">
        <v>14</v>
      </c>
      <c r="D200" s="26">
        <v>105</v>
      </c>
      <c r="E200" s="13"/>
      <c r="F200" s="13">
        <v>360</v>
      </c>
      <c r="G200" s="13"/>
      <c r="H200" s="27">
        <v>25.400000000000002</v>
      </c>
      <c r="I200" s="14" t="s">
        <v>13</v>
      </c>
      <c r="J200" s="28">
        <v>150</v>
      </c>
    </row>
    <row r="201" spans="1:10">
      <c r="A201" s="11" t="s">
        <v>207</v>
      </c>
      <c r="B201" s="12" t="s">
        <v>76</v>
      </c>
      <c r="C201" s="66" t="s">
        <v>14</v>
      </c>
      <c r="D201" s="26">
        <v>120</v>
      </c>
      <c r="E201" s="13"/>
      <c r="F201" s="13"/>
      <c r="G201" s="13"/>
      <c r="H201" s="27">
        <v>31.4</v>
      </c>
      <c r="I201" s="14" t="s">
        <v>13</v>
      </c>
      <c r="J201" s="28">
        <v>150</v>
      </c>
    </row>
    <row r="202" spans="1:10">
      <c r="A202" s="11" t="s">
        <v>207</v>
      </c>
      <c r="B202" s="12" t="s">
        <v>76</v>
      </c>
      <c r="C202" s="66" t="s">
        <v>341</v>
      </c>
      <c r="D202" s="26">
        <v>120</v>
      </c>
      <c r="E202" s="13"/>
      <c r="F202" s="13">
        <v>235</v>
      </c>
      <c r="G202" s="13" t="s">
        <v>342</v>
      </c>
      <c r="H202" s="27">
        <v>21.2</v>
      </c>
      <c r="I202" s="14" t="s">
        <v>13</v>
      </c>
      <c r="J202" s="28">
        <v>150</v>
      </c>
    </row>
    <row r="203" spans="1:10">
      <c r="A203" s="11" t="s">
        <v>207</v>
      </c>
      <c r="B203" s="12" t="s">
        <v>76</v>
      </c>
      <c r="C203" s="66" t="s">
        <v>14</v>
      </c>
      <c r="D203" s="26">
        <v>120</v>
      </c>
      <c r="E203" s="13"/>
      <c r="F203" s="13">
        <v>24</v>
      </c>
      <c r="G203" s="13" t="s">
        <v>28</v>
      </c>
      <c r="H203" s="27">
        <v>2.2000000000000002</v>
      </c>
      <c r="I203" s="14" t="s">
        <v>13</v>
      </c>
      <c r="J203" s="28">
        <v>150</v>
      </c>
    </row>
    <row r="204" spans="1:10">
      <c r="A204" s="11" t="s">
        <v>207</v>
      </c>
      <c r="B204" s="12" t="s">
        <v>76</v>
      </c>
      <c r="C204" s="66" t="s">
        <v>14</v>
      </c>
      <c r="D204" s="26">
        <v>120</v>
      </c>
      <c r="E204" s="13"/>
      <c r="F204" s="13">
        <v>37</v>
      </c>
      <c r="G204" s="13"/>
      <c r="H204" s="27">
        <v>3.6</v>
      </c>
      <c r="I204" s="14" t="s">
        <v>13</v>
      </c>
      <c r="J204" s="28">
        <v>150</v>
      </c>
    </row>
    <row r="205" spans="1:10">
      <c r="A205" s="11" t="s">
        <v>207</v>
      </c>
      <c r="B205" s="12" t="s">
        <v>76</v>
      </c>
      <c r="C205" s="66">
        <v>321</v>
      </c>
      <c r="D205" s="26">
        <v>120</v>
      </c>
      <c r="E205" s="13"/>
      <c r="F205" s="13">
        <v>130</v>
      </c>
      <c r="G205" s="13"/>
      <c r="H205" s="27">
        <v>11.8</v>
      </c>
      <c r="I205" s="14" t="s">
        <v>13</v>
      </c>
      <c r="J205" s="28">
        <v>150</v>
      </c>
    </row>
    <row r="206" spans="1:10">
      <c r="A206" s="11" t="s">
        <v>207</v>
      </c>
      <c r="B206" s="12" t="s">
        <v>76</v>
      </c>
      <c r="C206" s="66" t="s">
        <v>14</v>
      </c>
      <c r="D206" s="26">
        <v>122</v>
      </c>
      <c r="E206" s="13"/>
      <c r="F206" s="13">
        <v>130</v>
      </c>
      <c r="G206" s="13"/>
      <c r="H206" s="27">
        <v>12.6</v>
      </c>
      <c r="I206" s="14" t="s">
        <v>13</v>
      </c>
      <c r="J206" s="28">
        <v>150</v>
      </c>
    </row>
    <row r="207" spans="1:10">
      <c r="A207" s="11" t="s">
        <v>207</v>
      </c>
      <c r="B207" s="12" t="s">
        <v>76</v>
      </c>
      <c r="C207" s="66" t="s">
        <v>14</v>
      </c>
      <c r="D207" s="26">
        <v>122</v>
      </c>
      <c r="E207" s="13"/>
      <c r="F207" s="13">
        <v>45</v>
      </c>
      <c r="G207" s="13"/>
      <c r="H207" s="27">
        <v>4.2</v>
      </c>
      <c r="I207" s="14" t="s">
        <v>13</v>
      </c>
      <c r="J207" s="28">
        <v>150</v>
      </c>
    </row>
    <row r="208" spans="1:10">
      <c r="A208" s="11" t="s">
        <v>207</v>
      </c>
      <c r="B208" s="12" t="s">
        <v>76</v>
      </c>
      <c r="C208" s="66" t="s">
        <v>14</v>
      </c>
      <c r="D208" s="26">
        <v>123</v>
      </c>
      <c r="E208" s="13"/>
      <c r="F208" s="13">
        <v>40</v>
      </c>
      <c r="G208" s="13"/>
      <c r="H208" s="27">
        <v>3.8</v>
      </c>
      <c r="I208" s="14" t="s">
        <v>13</v>
      </c>
      <c r="J208" s="28">
        <v>150</v>
      </c>
    </row>
    <row r="209" spans="1:10">
      <c r="A209" s="11" t="s">
        <v>207</v>
      </c>
      <c r="B209" s="12" t="s">
        <v>76</v>
      </c>
      <c r="C209" s="66" t="s">
        <v>14</v>
      </c>
      <c r="D209" s="26">
        <v>130</v>
      </c>
      <c r="E209" s="13"/>
      <c r="F209" s="13">
        <v>150</v>
      </c>
      <c r="G209" s="13"/>
      <c r="H209" s="27">
        <v>16.2</v>
      </c>
      <c r="I209" s="14" t="s">
        <v>13</v>
      </c>
      <c r="J209" s="28">
        <v>150</v>
      </c>
    </row>
    <row r="210" spans="1:10">
      <c r="A210" s="11" t="s">
        <v>207</v>
      </c>
      <c r="B210" s="12" t="s">
        <v>76</v>
      </c>
      <c r="C210" s="66" t="s">
        <v>14</v>
      </c>
      <c r="D210" s="26">
        <v>140</v>
      </c>
      <c r="E210" s="13"/>
      <c r="F210" s="13">
        <v>480</v>
      </c>
      <c r="G210" s="13"/>
      <c r="H210" s="27">
        <v>58</v>
      </c>
      <c r="I210" s="14" t="s">
        <v>13</v>
      </c>
      <c r="J210" s="28">
        <v>150</v>
      </c>
    </row>
    <row r="211" spans="1:10">
      <c r="A211" s="11" t="s">
        <v>207</v>
      </c>
      <c r="B211" s="12" t="s">
        <v>76</v>
      </c>
      <c r="C211" s="66" t="s">
        <v>14</v>
      </c>
      <c r="D211" s="26">
        <v>150</v>
      </c>
      <c r="E211" s="13"/>
      <c r="F211" s="13">
        <v>72</v>
      </c>
      <c r="G211" s="13"/>
      <c r="H211" s="27">
        <v>10.199999999999999</v>
      </c>
      <c r="I211" s="14" t="s">
        <v>13</v>
      </c>
      <c r="J211" s="28">
        <v>150</v>
      </c>
    </row>
    <row r="212" spans="1:10">
      <c r="A212" s="11" t="s">
        <v>207</v>
      </c>
      <c r="B212" s="12" t="s">
        <v>76</v>
      </c>
      <c r="C212" s="66" t="s">
        <v>14</v>
      </c>
      <c r="D212" s="26">
        <v>150</v>
      </c>
      <c r="E212" s="13"/>
      <c r="F212" s="13">
        <v>75</v>
      </c>
      <c r="G212" s="13"/>
      <c r="H212" s="27">
        <v>10.4</v>
      </c>
      <c r="I212" s="14" t="s">
        <v>13</v>
      </c>
      <c r="J212" s="28">
        <v>150</v>
      </c>
    </row>
    <row r="213" spans="1:10">
      <c r="A213" s="11" t="s">
        <v>207</v>
      </c>
      <c r="B213" s="12" t="s">
        <v>76</v>
      </c>
      <c r="C213" s="66" t="s">
        <v>252</v>
      </c>
      <c r="D213" s="26">
        <v>150</v>
      </c>
      <c r="E213" s="13"/>
      <c r="F213" s="13"/>
      <c r="G213" s="13"/>
      <c r="H213" s="27">
        <v>26.8</v>
      </c>
      <c r="I213" s="14" t="s">
        <v>13</v>
      </c>
      <c r="J213" s="28">
        <v>150</v>
      </c>
    </row>
    <row r="214" spans="1:10">
      <c r="A214" s="11" t="s">
        <v>207</v>
      </c>
      <c r="B214" s="12" t="s">
        <v>76</v>
      </c>
      <c r="C214" s="66" t="s">
        <v>14</v>
      </c>
      <c r="D214" s="26">
        <v>150</v>
      </c>
      <c r="E214" s="13"/>
      <c r="F214" s="13">
        <v>39</v>
      </c>
      <c r="G214" s="13"/>
      <c r="H214" s="27">
        <v>5.6</v>
      </c>
      <c r="I214" s="14" t="s">
        <v>13</v>
      </c>
      <c r="J214" s="28">
        <v>150</v>
      </c>
    </row>
    <row r="215" spans="1:10">
      <c r="A215" s="11" t="s">
        <v>207</v>
      </c>
      <c r="B215" s="12" t="s">
        <v>76</v>
      </c>
      <c r="C215" s="66" t="s">
        <v>14</v>
      </c>
      <c r="D215" s="26">
        <v>150</v>
      </c>
      <c r="E215" s="13"/>
      <c r="F215" s="13">
        <v>57</v>
      </c>
      <c r="G215" s="13"/>
      <c r="H215" s="27">
        <v>8</v>
      </c>
      <c r="I215" s="14" t="s">
        <v>13</v>
      </c>
      <c r="J215" s="28">
        <v>150</v>
      </c>
    </row>
    <row r="216" spans="1:10">
      <c r="A216" s="11" t="s">
        <v>207</v>
      </c>
      <c r="B216" s="12" t="s">
        <v>76</v>
      </c>
      <c r="C216" s="66" t="s">
        <v>14</v>
      </c>
      <c r="D216" s="26">
        <v>150</v>
      </c>
      <c r="E216" s="13"/>
      <c r="F216" s="13">
        <v>75</v>
      </c>
      <c r="G216" s="13" t="s">
        <v>253</v>
      </c>
      <c r="H216" s="27">
        <v>21.4</v>
      </c>
      <c r="I216" s="14" t="s">
        <v>13</v>
      </c>
      <c r="J216" s="28">
        <v>150</v>
      </c>
    </row>
    <row r="217" spans="1:10">
      <c r="A217" s="11" t="s">
        <v>207</v>
      </c>
      <c r="B217" s="12" t="s">
        <v>76</v>
      </c>
      <c r="C217" s="66" t="s">
        <v>14</v>
      </c>
      <c r="D217" s="26">
        <v>150</v>
      </c>
      <c r="E217" s="13"/>
      <c r="F217" s="13">
        <v>85</v>
      </c>
      <c r="G217" s="13"/>
      <c r="H217" s="27">
        <v>11.8</v>
      </c>
      <c r="I217" s="14" t="s">
        <v>13</v>
      </c>
      <c r="J217" s="28">
        <v>150</v>
      </c>
    </row>
    <row r="218" spans="1:10">
      <c r="A218" s="11" t="s">
        <v>207</v>
      </c>
      <c r="B218" s="12" t="s">
        <v>76</v>
      </c>
      <c r="C218" s="66" t="s">
        <v>14</v>
      </c>
      <c r="D218" s="26">
        <v>152</v>
      </c>
      <c r="E218" s="13"/>
      <c r="F218" s="13">
        <v>125</v>
      </c>
      <c r="G218" s="13"/>
      <c r="H218" s="27">
        <v>19</v>
      </c>
      <c r="I218" s="14" t="s">
        <v>13</v>
      </c>
      <c r="J218" s="28">
        <v>150</v>
      </c>
    </row>
    <row r="219" spans="1:10">
      <c r="A219" s="11" t="s">
        <v>207</v>
      </c>
      <c r="B219" s="12" t="s">
        <v>76</v>
      </c>
      <c r="C219" s="66" t="s">
        <v>14</v>
      </c>
      <c r="D219" s="26">
        <v>160</v>
      </c>
      <c r="E219" s="13"/>
      <c r="F219" s="13">
        <v>48</v>
      </c>
      <c r="G219" s="13"/>
      <c r="H219" s="27">
        <v>8.6</v>
      </c>
      <c r="I219" s="14" t="s">
        <v>13</v>
      </c>
      <c r="J219" s="28">
        <v>150</v>
      </c>
    </row>
    <row r="220" spans="1:10">
      <c r="A220" s="11" t="s">
        <v>207</v>
      </c>
      <c r="B220" s="12" t="s">
        <v>76</v>
      </c>
      <c r="C220" s="66" t="s">
        <v>14</v>
      </c>
      <c r="D220" s="26">
        <v>160</v>
      </c>
      <c r="E220" s="13"/>
      <c r="F220" s="13">
        <v>100</v>
      </c>
      <c r="G220" s="13"/>
      <c r="H220" s="27">
        <v>17.2</v>
      </c>
      <c r="I220" s="14" t="s">
        <v>13</v>
      </c>
      <c r="J220" s="28">
        <v>150</v>
      </c>
    </row>
    <row r="221" spans="1:10">
      <c r="A221" s="11" t="s">
        <v>207</v>
      </c>
      <c r="B221" s="12" t="s">
        <v>76</v>
      </c>
      <c r="C221" s="66" t="s">
        <v>14</v>
      </c>
      <c r="D221" s="26">
        <v>160</v>
      </c>
      <c r="E221" s="13"/>
      <c r="F221" s="13">
        <v>115</v>
      </c>
      <c r="G221" s="13"/>
      <c r="H221" s="27">
        <v>20.2</v>
      </c>
      <c r="I221" s="14" t="s">
        <v>13</v>
      </c>
      <c r="J221" s="28">
        <v>150</v>
      </c>
    </row>
    <row r="222" spans="1:10">
      <c r="A222" s="11" t="s">
        <v>207</v>
      </c>
      <c r="B222" s="12" t="s">
        <v>76</v>
      </c>
      <c r="C222" s="66" t="s">
        <v>14</v>
      </c>
      <c r="D222" s="26">
        <v>170</v>
      </c>
      <c r="E222" s="13"/>
      <c r="F222" s="13">
        <v>50</v>
      </c>
      <c r="G222" s="13"/>
      <c r="H222" s="27">
        <v>9</v>
      </c>
      <c r="I222" s="14" t="s">
        <v>13</v>
      </c>
      <c r="J222" s="28">
        <v>150</v>
      </c>
    </row>
    <row r="223" spans="1:10">
      <c r="A223" s="11" t="s">
        <v>207</v>
      </c>
      <c r="B223" s="12" t="s">
        <v>76</v>
      </c>
      <c r="C223" s="66" t="s">
        <v>14</v>
      </c>
      <c r="D223" s="26">
        <v>170</v>
      </c>
      <c r="E223" s="13"/>
      <c r="F223" s="13">
        <v>110</v>
      </c>
      <c r="G223" s="13" t="s">
        <v>251</v>
      </c>
      <c r="H223" s="27">
        <v>21.8</v>
      </c>
      <c r="I223" s="14" t="s">
        <v>13</v>
      </c>
      <c r="J223" s="28">
        <v>150</v>
      </c>
    </row>
    <row r="224" spans="1:10">
      <c r="A224" s="11" t="s">
        <v>207</v>
      </c>
      <c r="B224" s="12" t="s">
        <v>76</v>
      </c>
      <c r="C224" s="66" t="s">
        <v>14</v>
      </c>
      <c r="D224" s="26">
        <v>180</v>
      </c>
      <c r="E224" s="13"/>
      <c r="F224" s="13">
        <v>20</v>
      </c>
      <c r="G224" s="13"/>
      <c r="H224" s="27">
        <v>4.5999999999999996</v>
      </c>
      <c r="I224" s="14" t="s">
        <v>13</v>
      </c>
      <c r="J224" s="28">
        <v>150</v>
      </c>
    </row>
    <row r="225" spans="1:10">
      <c r="A225" s="11" t="s">
        <v>207</v>
      </c>
      <c r="B225" s="12" t="s">
        <v>76</v>
      </c>
      <c r="C225" s="66" t="s">
        <v>14</v>
      </c>
      <c r="D225" s="26">
        <v>180</v>
      </c>
      <c r="E225" s="13"/>
      <c r="F225" s="13">
        <v>130</v>
      </c>
      <c r="G225" s="13" t="s">
        <v>254</v>
      </c>
      <c r="H225" s="27">
        <v>80</v>
      </c>
      <c r="I225" s="14" t="s">
        <v>13</v>
      </c>
      <c r="J225" s="28">
        <v>150</v>
      </c>
    </row>
    <row r="226" spans="1:10">
      <c r="A226" s="11" t="s">
        <v>207</v>
      </c>
      <c r="B226" s="12" t="s">
        <v>76</v>
      </c>
      <c r="C226" s="66" t="s">
        <v>14</v>
      </c>
      <c r="D226" s="26">
        <v>180</v>
      </c>
      <c r="E226" s="13"/>
      <c r="F226" s="13">
        <v>325</v>
      </c>
      <c r="G226" s="13"/>
      <c r="H226" s="27">
        <v>66.400000000000006</v>
      </c>
      <c r="I226" s="14" t="s">
        <v>13</v>
      </c>
      <c r="J226" s="28">
        <v>150</v>
      </c>
    </row>
    <row r="227" spans="1:10">
      <c r="A227" s="11" t="s">
        <v>207</v>
      </c>
      <c r="B227" s="12" t="s">
        <v>76</v>
      </c>
      <c r="C227" s="66" t="s">
        <v>14</v>
      </c>
      <c r="D227" s="26">
        <v>200</v>
      </c>
      <c r="E227" s="13"/>
      <c r="F227" s="13">
        <v>25</v>
      </c>
      <c r="G227" s="13" t="s">
        <v>251</v>
      </c>
      <c r="H227" s="27">
        <v>8.4</v>
      </c>
      <c r="I227" s="14" t="s">
        <v>13</v>
      </c>
      <c r="J227" s="28">
        <v>150</v>
      </c>
    </row>
    <row r="228" spans="1:10">
      <c r="A228" s="11" t="s">
        <v>207</v>
      </c>
      <c r="B228" s="12" t="s">
        <v>76</v>
      </c>
      <c r="C228" s="66" t="s">
        <v>14</v>
      </c>
      <c r="D228" s="26">
        <v>200</v>
      </c>
      <c r="E228" s="13"/>
      <c r="F228" s="13">
        <v>190</v>
      </c>
      <c r="G228" s="13" t="s">
        <v>251</v>
      </c>
      <c r="H228" s="27">
        <v>55</v>
      </c>
      <c r="I228" s="14" t="s">
        <v>13</v>
      </c>
      <c r="J228" s="28">
        <v>150</v>
      </c>
    </row>
    <row r="229" spans="1:10">
      <c r="A229" s="11" t="s">
        <v>207</v>
      </c>
      <c r="B229" s="12" t="s">
        <v>76</v>
      </c>
      <c r="C229" s="66" t="s">
        <v>14</v>
      </c>
      <c r="D229" s="26">
        <v>200</v>
      </c>
      <c r="E229" s="13"/>
      <c r="F229" s="13">
        <v>190</v>
      </c>
      <c r="G229" s="13" t="s">
        <v>251</v>
      </c>
      <c r="H229" s="27">
        <v>55.4</v>
      </c>
      <c r="I229" s="14" t="s">
        <v>13</v>
      </c>
      <c r="J229" s="28">
        <v>150</v>
      </c>
    </row>
    <row r="230" spans="1:10">
      <c r="A230" s="11" t="s">
        <v>207</v>
      </c>
      <c r="B230" s="12" t="s">
        <v>360</v>
      </c>
      <c r="C230" s="66" t="s">
        <v>14</v>
      </c>
      <c r="D230" s="26">
        <v>1</v>
      </c>
      <c r="E230" s="13">
        <v>1000</v>
      </c>
      <c r="F230" s="13"/>
      <c r="G230" s="13" t="s">
        <v>366</v>
      </c>
      <c r="H230" s="27">
        <v>104</v>
      </c>
      <c r="I230" s="14" t="s">
        <v>13</v>
      </c>
      <c r="J230" s="28">
        <v>150</v>
      </c>
    </row>
    <row r="231" spans="1:10">
      <c r="A231" s="11" t="s">
        <v>207</v>
      </c>
      <c r="B231" s="12" t="s">
        <v>92</v>
      </c>
      <c r="C231" s="66" t="s">
        <v>14</v>
      </c>
      <c r="D231" s="26">
        <v>15.35</v>
      </c>
      <c r="E231" s="13">
        <v>4.3499999999999996</v>
      </c>
      <c r="F231" s="13">
        <v>2000</v>
      </c>
      <c r="G231" s="13"/>
      <c r="H231" s="27">
        <v>4.8</v>
      </c>
      <c r="I231" s="14" t="s">
        <v>13</v>
      </c>
      <c r="J231" s="28">
        <v>150</v>
      </c>
    </row>
    <row r="232" spans="1:10">
      <c r="A232" s="11" t="s">
        <v>207</v>
      </c>
      <c r="B232" s="12" t="s">
        <v>92</v>
      </c>
      <c r="C232" s="66" t="s">
        <v>14</v>
      </c>
      <c r="D232" s="26">
        <v>16</v>
      </c>
      <c r="E232" s="13">
        <v>1</v>
      </c>
      <c r="F232" s="13">
        <v>3000</v>
      </c>
      <c r="G232" s="13"/>
      <c r="H232" s="27">
        <v>3.3999999999999995</v>
      </c>
      <c r="I232" s="14" t="s">
        <v>13</v>
      </c>
      <c r="J232" s="28">
        <v>150</v>
      </c>
    </row>
    <row r="233" spans="1:10">
      <c r="A233" s="11" t="s">
        <v>207</v>
      </c>
      <c r="B233" s="12" t="s">
        <v>92</v>
      </c>
      <c r="C233" s="66" t="s">
        <v>14</v>
      </c>
      <c r="D233" s="26">
        <v>19</v>
      </c>
      <c r="E233" s="13">
        <v>1.2</v>
      </c>
      <c r="F233" s="13">
        <v>3000</v>
      </c>
      <c r="G233" s="13"/>
      <c r="H233" s="27">
        <v>3.6</v>
      </c>
      <c r="I233" s="14" t="s">
        <v>13</v>
      </c>
      <c r="J233" s="28">
        <v>150</v>
      </c>
    </row>
    <row r="234" spans="1:10">
      <c r="A234" s="11" t="s">
        <v>207</v>
      </c>
      <c r="B234" s="12" t="s">
        <v>92</v>
      </c>
      <c r="C234" s="66">
        <v>304</v>
      </c>
      <c r="D234" s="26" t="s">
        <v>98</v>
      </c>
      <c r="E234" s="13">
        <v>1.5</v>
      </c>
      <c r="F234" s="13">
        <v>3000</v>
      </c>
      <c r="G234" s="13" t="s">
        <v>343</v>
      </c>
      <c r="H234" s="27">
        <v>9.1999999999999993</v>
      </c>
      <c r="I234" s="14" t="s">
        <v>13</v>
      </c>
      <c r="J234" s="28">
        <v>150</v>
      </c>
    </row>
    <row r="235" spans="1:10">
      <c r="A235" s="11" t="s">
        <v>207</v>
      </c>
      <c r="B235" s="12" t="s">
        <v>92</v>
      </c>
      <c r="C235" s="66">
        <v>304</v>
      </c>
      <c r="D235" s="26">
        <v>28</v>
      </c>
      <c r="E235" s="13">
        <v>1.5</v>
      </c>
      <c r="F235" s="13">
        <v>1680</v>
      </c>
      <c r="G235" s="13" t="s">
        <v>344</v>
      </c>
      <c r="H235" s="27">
        <v>10.8</v>
      </c>
      <c r="I235" s="14" t="s">
        <v>13</v>
      </c>
      <c r="J235" s="28">
        <v>150</v>
      </c>
    </row>
    <row r="236" spans="1:10">
      <c r="A236" s="11" t="s">
        <v>207</v>
      </c>
      <c r="B236" s="12" t="s">
        <v>92</v>
      </c>
      <c r="C236" s="66">
        <v>304</v>
      </c>
      <c r="D236" s="26">
        <v>28</v>
      </c>
      <c r="E236" s="13">
        <v>1.5</v>
      </c>
      <c r="F236" s="13" t="s">
        <v>345</v>
      </c>
      <c r="G236" s="13" t="s">
        <v>346</v>
      </c>
      <c r="H236" s="27">
        <v>64.400000000000006</v>
      </c>
      <c r="I236" s="14" t="s">
        <v>13</v>
      </c>
      <c r="J236" s="28">
        <v>150</v>
      </c>
    </row>
    <row r="237" spans="1:10">
      <c r="A237" s="11" t="s">
        <v>207</v>
      </c>
      <c r="B237" s="12" t="s">
        <v>92</v>
      </c>
      <c r="C237" s="66" t="s">
        <v>14</v>
      </c>
      <c r="D237" s="26">
        <v>28</v>
      </c>
      <c r="E237" s="13">
        <v>1.5</v>
      </c>
      <c r="F237" s="13">
        <v>1900</v>
      </c>
      <c r="G237" s="13" t="s">
        <v>255</v>
      </c>
      <c r="H237" s="27">
        <v>10.6</v>
      </c>
      <c r="I237" s="14" t="s">
        <v>13</v>
      </c>
      <c r="J237" s="28">
        <v>150</v>
      </c>
    </row>
    <row r="238" spans="1:10">
      <c r="A238" s="11" t="s">
        <v>207</v>
      </c>
      <c r="B238" s="12" t="s">
        <v>92</v>
      </c>
      <c r="C238" s="66">
        <v>304</v>
      </c>
      <c r="D238" s="26">
        <v>34</v>
      </c>
      <c r="E238" s="13">
        <v>3</v>
      </c>
      <c r="F238" s="13">
        <v>2520</v>
      </c>
      <c r="G238" s="13"/>
      <c r="H238" s="27">
        <v>5.4</v>
      </c>
      <c r="I238" s="14" t="s">
        <v>13</v>
      </c>
      <c r="J238" s="28">
        <v>150</v>
      </c>
    </row>
    <row r="239" spans="1:10">
      <c r="A239" s="11" t="s">
        <v>207</v>
      </c>
      <c r="B239" s="12" t="s">
        <v>92</v>
      </c>
      <c r="C239" s="66" t="s">
        <v>14</v>
      </c>
      <c r="D239" s="26">
        <v>38</v>
      </c>
      <c r="E239" s="13">
        <v>7</v>
      </c>
      <c r="F239" s="13">
        <v>3700</v>
      </c>
      <c r="G239" s="13"/>
      <c r="H239" s="27">
        <v>19.399999999999999</v>
      </c>
      <c r="I239" s="14" t="s">
        <v>13</v>
      </c>
      <c r="J239" s="28">
        <v>150</v>
      </c>
    </row>
    <row r="240" spans="1:10">
      <c r="A240" s="11" t="s">
        <v>207</v>
      </c>
      <c r="B240" s="12" t="s">
        <v>92</v>
      </c>
      <c r="C240" s="66" t="s">
        <v>14</v>
      </c>
      <c r="D240" s="26" t="s">
        <v>69</v>
      </c>
      <c r="E240" s="13">
        <v>1</v>
      </c>
      <c r="F240" s="13"/>
      <c r="G240" s="13" t="s">
        <v>27</v>
      </c>
      <c r="H240" s="27">
        <v>3.2</v>
      </c>
      <c r="I240" s="14" t="s">
        <v>13</v>
      </c>
      <c r="J240" s="28">
        <v>150</v>
      </c>
    </row>
    <row r="241" spans="1:10">
      <c r="A241" s="11" t="s">
        <v>207</v>
      </c>
      <c r="B241" s="12" t="s">
        <v>92</v>
      </c>
      <c r="C241" s="66" t="s">
        <v>14</v>
      </c>
      <c r="D241" s="26" t="s">
        <v>69</v>
      </c>
      <c r="E241" s="13">
        <v>1</v>
      </c>
      <c r="F241" s="13">
        <v>2100</v>
      </c>
      <c r="G241" s="13"/>
      <c r="H241" s="27">
        <v>2.8</v>
      </c>
      <c r="I241" s="14" t="s">
        <v>13</v>
      </c>
      <c r="J241" s="28">
        <v>150</v>
      </c>
    </row>
    <row r="242" spans="1:10">
      <c r="A242" s="11" t="s">
        <v>207</v>
      </c>
      <c r="B242" s="12" t="s">
        <v>92</v>
      </c>
      <c r="C242" s="66" t="s">
        <v>14</v>
      </c>
      <c r="D242" s="26" t="s">
        <v>69</v>
      </c>
      <c r="E242" s="13">
        <v>1</v>
      </c>
      <c r="F242" s="13">
        <v>3700</v>
      </c>
      <c r="G242" s="13"/>
      <c r="H242" s="27">
        <v>4.8</v>
      </c>
      <c r="I242" s="14" t="s">
        <v>13</v>
      </c>
      <c r="J242" s="28">
        <v>150</v>
      </c>
    </row>
    <row r="243" spans="1:10">
      <c r="A243" s="11" t="s">
        <v>207</v>
      </c>
      <c r="B243" s="12" t="s">
        <v>92</v>
      </c>
      <c r="C243" s="66" t="s">
        <v>14</v>
      </c>
      <c r="D243" s="26">
        <v>40</v>
      </c>
      <c r="E243" s="13">
        <v>6</v>
      </c>
      <c r="F243" s="13">
        <v>3250</v>
      </c>
      <c r="G243" s="13"/>
      <c r="H243" s="27">
        <v>17.399999999999999</v>
      </c>
      <c r="I243" s="14" t="s">
        <v>13</v>
      </c>
      <c r="J243" s="28">
        <v>150</v>
      </c>
    </row>
    <row r="244" spans="1:10">
      <c r="A244" s="11" t="s">
        <v>207</v>
      </c>
      <c r="B244" s="12" t="s">
        <v>92</v>
      </c>
      <c r="C244" s="66">
        <v>304</v>
      </c>
      <c r="D244" s="26">
        <v>48</v>
      </c>
      <c r="E244" s="13">
        <v>1.5</v>
      </c>
      <c r="F244" s="13">
        <v>2300</v>
      </c>
      <c r="G244" s="13"/>
      <c r="H244" s="27">
        <v>3.8</v>
      </c>
      <c r="I244" s="14" t="s">
        <v>13</v>
      </c>
      <c r="J244" s="28">
        <v>150</v>
      </c>
    </row>
    <row r="245" spans="1:10">
      <c r="A245" s="11" t="s">
        <v>207</v>
      </c>
      <c r="B245" s="12" t="s">
        <v>92</v>
      </c>
      <c r="C245" s="66" t="s">
        <v>14</v>
      </c>
      <c r="D245" s="26">
        <v>51</v>
      </c>
      <c r="E245" s="13">
        <v>1.5</v>
      </c>
      <c r="F245" s="13">
        <v>3000</v>
      </c>
      <c r="G245" s="13"/>
      <c r="H245" s="27">
        <v>3.2</v>
      </c>
      <c r="I245" s="14" t="s">
        <v>13</v>
      </c>
      <c r="J245" s="28">
        <v>150</v>
      </c>
    </row>
    <row r="246" spans="1:10">
      <c r="A246" s="11" t="s">
        <v>207</v>
      </c>
      <c r="B246" s="12" t="s">
        <v>92</v>
      </c>
      <c r="C246" s="66">
        <v>304</v>
      </c>
      <c r="D246" s="26">
        <v>60</v>
      </c>
      <c r="E246" s="13">
        <v>1.5</v>
      </c>
      <c r="F246" s="13">
        <v>3000</v>
      </c>
      <c r="G246" s="13"/>
      <c r="H246" s="27">
        <v>6.2</v>
      </c>
      <c r="I246" s="14" t="s">
        <v>13</v>
      </c>
      <c r="J246" s="28">
        <v>150</v>
      </c>
    </row>
    <row r="247" spans="1:10">
      <c r="A247" s="11" t="s">
        <v>207</v>
      </c>
      <c r="B247" s="12" t="s">
        <v>92</v>
      </c>
      <c r="C247" s="66" t="s">
        <v>14</v>
      </c>
      <c r="D247" s="26" t="s">
        <v>119</v>
      </c>
      <c r="E247" s="13">
        <v>1.5</v>
      </c>
      <c r="F247" s="13">
        <v>3600</v>
      </c>
      <c r="G247" s="13"/>
      <c r="H247" s="27">
        <v>8.1999999999999993</v>
      </c>
      <c r="I247" s="14" t="s">
        <v>13</v>
      </c>
      <c r="J247" s="28">
        <v>150</v>
      </c>
    </row>
    <row r="248" spans="1:10">
      <c r="A248" s="11" t="s">
        <v>207</v>
      </c>
      <c r="B248" s="12" t="s">
        <v>92</v>
      </c>
      <c r="C248" s="66">
        <v>304</v>
      </c>
      <c r="D248" s="26">
        <v>60</v>
      </c>
      <c r="E248" s="13">
        <v>2</v>
      </c>
      <c r="F248" s="13">
        <v>1400</v>
      </c>
      <c r="G248" s="13" t="s">
        <v>347</v>
      </c>
      <c r="H248" s="27">
        <v>7.4</v>
      </c>
      <c r="I248" s="14" t="s">
        <v>13</v>
      </c>
      <c r="J248" s="28">
        <v>150</v>
      </c>
    </row>
    <row r="249" spans="1:10">
      <c r="A249" s="11" t="s">
        <v>207</v>
      </c>
      <c r="B249" s="12" t="s">
        <v>92</v>
      </c>
      <c r="C249" s="66">
        <v>304</v>
      </c>
      <c r="D249" s="26">
        <v>60</v>
      </c>
      <c r="E249" s="13">
        <v>3</v>
      </c>
      <c r="F249" s="13">
        <v>2030</v>
      </c>
      <c r="G249" s="13"/>
      <c r="H249" s="27">
        <v>8</v>
      </c>
      <c r="I249" s="14" t="s">
        <v>13</v>
      </c>
      <c r="J249" s="28">
        <v>150</v>
      </c>
    </row>
    <row r="250" spans="1:10">
      <c r="A250" s="11" t="s">
        <v>207</v>
      </c>
      <c r="B250" s="12" t="s">
        <v>92</v>
      </c>
      <c r="C250" s="66">
        <v>304</v>
      </c>
      <c r="D250" s="26" t="s">
        <v>119</v>
      </c>
      <c r="E250" s="13">
        <v>2</v>
      </c>
      <c r="F250" s="13" t="s">
        <v>348</v>
      </c>
      <c r="G250" s="13"/>
      <c r="H250" s="27">
        <v>19</v>
      </c>
      <c r="I250" s="14" t="s">
        <v>13</v>
      </c>
      <c r="J250" s="28">
        <v>150</v>
      </c>
    </row>
    <row r="251" spans="1:10">
      <c r="A251" s="11" t="s">
        <v>207</v>
      </c>
      <c r="B251" s="12" t="s">
        <v>92</v>
      </c>
      <c r="C251" s="66" t="s">
        <v>14</v>
      </c>
      <c r="D251" s="26" t="s">
        <v>120</v>
      </c>
      <c r="E251" s="13">
        <v>3</v>
      </c>
      <c r="F251" s="13"/>
      <c r="G251" s="13" t="s">
        <v>256</v>
      </c>
      <c r="H251" s="27">
        <v>29.6</v>
      </c>
      <c r="I251" s="14" t="s">
        <v>13</v>
      </c>
      <c r="J251" s="28">
        <v>150</v>
      </c>
    </row>
    <row r="252" spans="1:10">
      <c r="A252" s="11" t="s">
        <v>207</v>
      </c>
      <c r="B252" s="12" t="s">
        <v>92</v>
      </c>
      <c r="C252" s="66" t="s">
        <v>14</v>
      </c>
      <c r="D252" s="26" t="s">
        <v>120</v>
      </c>
      <c r="E252" s="13">
        <v>3</v>
      </c>
      <c r="F252" s="13">
        <v>3000</v>
      </c>
      <c r="G252" s="13"/>
      <c r="H252" s="27">
        <v>15</v>
      </c>
      <c r="I252" s="14" t="s">
        <v>13</v>
      </c>
      <c r="J252" s="28">
        <v>150</v>
      </c>
    </row>
    <row r="253" spans="1:10">
      <c r="A253" s="11" t="s">
        <v>207</v>
      </c>
      <c r="B253" s="12" t="s">
        <v>92</v>
      </c>
      <c r="C253" s="66" t="s">
        <v>14</v>
      </c>
      <c r="D253" s="26" t="s">
        <v>120</v>
      </c>
      <c r="E253" s="13">
        <v>4</v>
      </c>
      <c r="F253" s="13">
        <v>1210</v>
      </c>
      <c r="G253" s="13"/>
      <c r="H253" s="27">
        <v>8.1999999999999993</v>
      </c>
      <c r="I253" s="14" t="s">
        <v>13</v>
      </c>
      <c r="J253" s="28">
        <v>150</v>
      </c>
    </row>
    <row r="254" spans="1:10">
      <c r="A254" s="11" t="s">
        <v>207</v>
      </c>
      <c r="B254" s="12" t="s">
        <v>92</v>
      </c>
      <c r="C254" s="66">
        <v>304</v>
      </c>
      <c r="D254" s="26" t="s">
        <v>349</v>
      </c>
      <c r="E254" s="13">
        <v>3</v>
      </c>
      <c r="F254" s="13">
        <v>1610</v>
      </c>
      <c r="G254" s="13"/>
      <c r="H254" s="27">
        <v>9.4</v>
      </c>
      <c r="I254" s="14" t="s">
        <v>13</v>
      </c>
      <c r="J254" s="28">
        <v>150</v>
      </c>
    </row>
    <row r="255" spans="1:10">
      <c r="A255" s="11" t="s">
        <v>207</v>
      </c>
      <c r="B255" s="12" t="s">
        <v>92</v>
      </c>
      <c r="C255" s="66" t="s">
        <v>14</v>
      </c>
      <c r="D255" s="71" t="s">
        <v>125</v>
      </c>
      <c r="E255" s="68">
        <v>3</v>
      </c>
      <c r="F255" s="13">
        <v>1800</v>
      </c>
      <c r="G255" s="71" t="s">
        <v>170</v>
      </c>
      <c r="H255" s="27">
        <v>39.200000000000003</v>
      </c>
      <c r="I255" s="14" t="s">
        <v>13</v>
      </c>
      <c r="J255" s="28">
        <v>150</v>
      </c>
    </row>
    <row r="256" spans="1:10">
      <c r="A256" s="11" t="s">
        <v>207</v>
      </c>
      <c r="B256" s="12" t="s">
        <v>92</v>
      </c>
      <c r="C256" s="66" t="s">
        <v>14</v>
      </c>
      <c r="D256" s="71" t="s">
        <v>125</v>
      </c>
      <c r="E256" s="68">
        <v>3</v>
      </c>
      <c r="F256" s="13"/>
      <c r="G256" s="71" t="s">
        <v>170</v>
      </c>
      <c r="H256" s="27">
        <v>19</v>
      </c>
      <c r="I256" s="14" t="s">
        <v>13</v>
      </c>
      <c r="J256" s="28">
        <v>150</v>
      </c>
    </row>
    <row r="257" spans="1:10">
      <c r="A257" s="11" t="s">
        <v>207</v>
      </c>
      <c r="B257" s="12" t="s">
        <v>92</v>
      </c>
      <c r="C257" s="66" t="s">
        <v>14</v>
      </c>
      <c r="D257" s="71" t="s">
        <v>125</v>
      </c>
      <c r="E257" s="68">
        <v>3</v>
      </c>
      <c r="F257" s="13"/>
      <c r="G257" s="71" t="s">
        <v>170</v>
      </c>
      <c r="H257" s="27">
        <v>38</v>
      </c>
      <c r="I257" s="14" t="s">
        <v>13</v>
      </c>
      <c r="J257" s="28">
        <v>150</v>
      </c>
    </row>
    <row r="258" spans="1:10">
      <c r="A258" s="11" t="s">
        <v>207</v>
      </c>
      <c r="B258" s="12" t="s">
        <v>92</v>
      </c>
      <c r="C258" s="66" t="s">
        <v>14</v>
      </c>
      <c r="D258" s="71" t="s">
        <v>125</v>
      </c>
      <c r="E258" s="68">
        <v>3</v>
      </c>
      <c r="F258" s="13"/>
      <c r="G258" s="71" t="s">
        <v>170</v>
      </c>
      <c r="H258" s="27">
        <v>39</v>
      </c>
      <c r="I258" s="14" t="s">
        <v>13</v>
      </c>
      <c r="J258" s="28">
        <v>150</v>
      </c>
    </row>
    <row r="259" spans="1:10">
      <c r="A259" s="11" t="s">
        <v>207</v>
      </c>
      <c r="B259" s="12" t="s">
        <v>92</v>
      </c>
      <c r="C259" s="66" t="s">
        <v>14</v>
      </c>
      <c r="D259" s="71" t="s">
        <v>125</v>
      </c>
      <c r="E259" s="68">
        <v>3</v>
      </c>
      <c r="F259" s="13"/>
      <c r="G259" s="13" t="s">
        <v>367</v>
      </c>
      <c r="H259" s="27">
        <v>38.799999999999997</v>
      </c>
      <c r="I259" s="14" t="s">
        <v>13</v>
      </c>
      <c r="J259" s="28">
        <v>150</v>
      </c>
    </row>
    <row r="260" spans="1:10">
      <c r="A260" s="11" t="s">
        <v>207</v>
      </c>
      <c r="B260" s="12" t="s">
        <v>92</v>
      </c>
      <c r="C260" s="66" t="s">
        <v>14</v>
      </c>
      <c r="D260" s="71" t="s">
        <v>125</v>
      </c>
      <c r="E260" s="68">
        <v>3</v>
      </c>
      <c r="F260" s="13">
        <v>1170</v>
      </c>
      <c r="G260" s="13" t="s">
        <v>257</v>
      </c>
      <c r="H260" s="27">
        <v>15.2</v>
      </c>
      <c r="I260" s="14" t="s">
        <v>13</v>
      </c>
      <c r="J260" s="28">
        <v>150</v>
      </c>
    </row>
    <row r="261" spans="1:10">
      <c r="A261" s="11" t="s">
        <v>207</v>
      </c>
      <c r="B261" s="12" t="s">
        <v>92</v>
      </c>
      <c r="C261" s="66" t="s">
        <v>14</v>
      </c>
      <c r="D261" s="72" t="s">
        <v>258</v>
      </c>
      <c r="E261" s="68">
        <v>2</v>
      </c>
      <c r="F261" s="13">
        <v>2200</v>
      </c>
      <c r="G261" s="13" t="s">
        <v>27</v>
      </c>
      <c r="H261" s="27">
        <v>26.2</v>
      </c>
      <c r="I261" s="14" t="s">
        <v>13</v>
      </c>
      <c r="J261" s="28">
        <v>150</v>
      </c>
    </row>
    <row r="262" spans="1:10">
      <c r="A262" s="11" t="s">
        <v>207</v>
      </c>
      <c r="B262" s="12" t="s">
        <v>92</v>
      </c>
      <c r="C262" s="66" t="s">
        <v>14</v>
      </c>
      <c r="D262" s="26" t="s">
        <v>74</v>
      </c>
      <c r="E262" s="13">
        <v>3</v>
      </c>
      <c r="F262" s="13">
        <v>2500</v>
      </c>
      <c r="G262" s="13"/>
      <c r="H262" s="27">
        <v>16</v>
      </c>
      <c r="I262" s="14" t="s">
        <v>13</v>
      </c>
      <c r="J262" s="28">
        <v>150</v>
      </c>
    </row>
    <row r="263" spans="1:10">
      <c r="A263" s="11" t="s">
        <v>207</v>
      </c>
      <c r="B263" s="12" t="s">
        <v>92</v>
      </c>
      <c r="C263" s="66" t="s">
        <v>14</v>
      </c>
      <c r="D263" s="26" t="s">
        <v>128</v>
      </c>
      <c r="E263" s="13">
        <v>2</v>
      </c>
      <c r="F263" s="13"/>
      <c r="G263" s="13" t="s">
        <v>259</v>
      </c>
      <c r="H263" s="27">
        <v>28</v>
      </c>
      <c r="I263" s="14" t="s">
        <v>13</v>
      </c>
      <c r="J263" s="28">
        <v>150</v>
      </c>
    </row>
    <row r="264" spans="1:10">
      <c r="A264" s="11" t="s">
        <v>207</v>
      </c>
      <c r="B264" s="12" t="s">
        <v>92</v>
      </c>
      <c r="C264" s="66" t="s">
        <v>14</v>
      </c>
      <c r="D264" s="26" t="s">
        <v>128</v>
      </c>
      <c r="E264" s="13">
        <v>3</v>
      </c>
      <c r="F264" s="13">
        <v>3000</v>
      </c>
      <c r="G264" s="13"/>
      <c r="H264" s="27">
        <v>25.6</v>
      </c>
      <c r="I264" s="14" t="s">
        <v>13</v>
      </c>
      <c r="J264" s="28">
        <v>150</v>
      </c>
    </row>
    <row r="265" spans="1:10">
      <c r="A265" s="11" t="s">
        <v>207</v>
      </c>
      <c r="B265" s="12" t="s">
        <v>92</v>
      </c>
      <c r="C265" s="66">
        <v>304</v>
      </c>
      <c r="D265" s="26">
        <v>101.6</v>
      </c>
      <c r="E265" s="13">
        <v>4</v>
      </c>
      <c r="F265" s="13">
        <v>2230</v>
      </c>
      <c r="G265" s="13"/>
      <c r="H265" s="27">
        <v>21.2</v>
      </c>
      <c r="I265" s="14" t="s">
        <v>13</v>
      </c>
      <c r="J265" s="28">
        <v>150</v>
      </c>
    </row>
    <row r="266" spans="1:10">
      <c r="A266" s="11" t="s">
        <v>207</v>
      </c>
      <c r="B266" s="12" t="s">
        <v>92</v>
      </c>
      <c r="C266" s="66" t="s">
        <v>14</v>
      </c>
      <c r="D266" s="26">
        <v>115</v>
      </c>
      <c r="E266" s="13">
        <v>11</v>
      </c>
      <c r="F266" s="13">
        <v>1720</v>
      </c>
      <c r="G266" s="13"/>
      <c r="H266" s="27">
        <v>49.6</v>
      </c>
      <c r="I266" s="14" t="s">
        <v>13</v>
      </c>
      <c r="J266" s="28">
        <v>150</v>
      </c>
    </row>
    <row r="267" spans="1:10">
      <c r="A267" s="11" t="s">
        <v>207</v>
      </c>
      <c r="B267" s="12" t="s">
        <v>92</v>
      </c>
      <c r="C267" s="66" t="s">
        <v>14</v>
      </c>
      <c r="D267" s="26">
        <v>140</v>
      </c>
      <c r="E267" s="13">
        <v>100</v>
      </c>
      <c r="F267" s="13">
        <v>110</v>
      </c>
      <c r="G267" s="13" t="s">
        <v>260</v>
      </c>
      <c r="H267" s="27">
        <v>89.2</v>
      </c>
      <c r="I267" s="14" t="s">
        <v>13</v>
      </c>
      <c r="J267" s="28">
        <v>150</v>
      </c>
    </row>
    <row r="268" spans="1:10">
      <c r="A268" s="11" t="s">
        <v>207</v>
      </c>
      <c r="B268" s="12" t="s">
        <v>92</v>
      </c>
      <c r="C268" s="66" t="s">
        <v>14</v>
      </c>
      <c r="D268" s="26">
        <v>170</v>
      </c>
      <c r="E268" s="13">
        <v>130</v>
      </c>
      <c r="F268" s="13">
        <v>110</v>
      </c>
      <c r="G268" s="13" t="s">
        <v>350</v>
      </c>
      <c r="H268" s="27">
        <v>8.8000000000000007</v>
      </c>
      <c r="I268" s="14" t="s">
        <v>13</v>
      </c>
      <c r="J268" s="28">
        <v>150</v>
      </c>
    </row>
    <row r="269" spans="1:10">
      <c r="A269" s="11" t="s">
        <v>207</v>
      </c>
      <c r="B269" s="12" t="s">
        <v>310</v>
      </c>
      <c r="C269" s="66" t="s">
        <v>14</v>
      </c>
      <c r="D269" s="26">
        <v>4</v>
      </c>
      <c r="E269" s="13" t="s">
        <v>69</v>
      </c>
      <c r="F269" s="67">
        <v>2400</v>
      </c>
      <c r="G269" s="13"/>
      <c r="H269" s="27">
        <v>24.6</v>
      </c>
      <c r="I269" s="14" t="s">
        <v>13</v>
      </c>
      <c r="J269" s="28">
        <v>150</v>
      </c>
    </row>
    <row r="270" spans="1:10" ht="26.4">
      <c r="A270" s="11" t="s">
        <v>207</v>
      </c>
      <c r="B270" s="12" t="s">
        <v>155</v>
      </c>
      <c r="C270" s="66" t="s">
        <v>14</v>
      </c>
      <c r="D270" s="26">
        <v>7</v>
      </c>
      <c r="E270" s="13"/>
      <c r="F270" s="67" t="s">
        <v>351</v>
      </c>
      <c r="G270" s="13" t="s">
        <v>352</v>
      </c>
      <c r="H270" s="27">
        <v>2.4</v>
      </c>
      <c r="I270" s="14" t="s">
        <v>13</v>
      </c>
      <c r="J270" s="28">
        <v>150</v>
      </c>
    </row>
    <row r="271" spans="1:10" ht="26.4">
      <c r="A271" s="11" t="s">
        <v>207</v>
      </c>
      <c r="B271" s="12" t="s">
        <v>155</v>
      </c>
      <c r="C271" s="66">
        <v>304</v>
      </c>
      <c r="D271" s="26">
        <v>13</v>
      </c>
      <c r="E271" s="13"/>
      <c r="F271" s="67"/>
      <c r="G271" s="13"/>
      <c r="H271" s="27">
        <v>1.2</v>
      </c>
      <c r="I271" s="14" t="s">
        <v>13</v>
      </c>
      <c r="J271" s="28">
        <v>150</v>
      </c>
    </row>
    <row r="272" spans="1:10" ht="26.4">
      <c r="A272" s="11" t="s">
        <v>207</v>
      </c>
      <c r="B272" s="12" t="s">
        <v>155</v>
      </c>
      <c r="C272" s="66" t="s">
        <v>14</v>
      </c>
      <c r="D272" s="26">
        <v>46</v>
      </c>
      <c r="E272" s="13"/>
      <c r="F272" s="67"/>
      <c r="G272" s="13"/>
      <c r="H272" s="27">
        <v>3</v>
      </c>
      <c r="I272" s="14" t="s">
        <v>13</v>
      </c>
      <c r="J272" s="28">
        <v>150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J16"/>
  <sheetViews>
    <sheetView workbookViewId="0">
      <pane ySplit="1" topLeftCell="A2" activePane="bottomLeft" state="frozen"/>
      <selection pane="bottomLeft"/>
    </sheetView>
  </sheetViews>
  <sheetFormatPr defaultRowHeight="14.4"/>
  <cols>
    <col min="4" max="4" width="10.44140625" bestFit="1" customWidth="1"/>
    <col min="7" max="7" width="45.5546875" customWidth="1"/>
  </cols>
  <sheetData>
    <row r="1" spans="1:10" ht="38.4" customHeight="1">
      <c r="A1" s="7" t="s">
        <v>0</v>
      </c>
      <c r="B1" s="7" t="s">
        <v>1</v>
      </c>
      <c r="C1" s="8" t="s">
        <v>2</v>
      </c>
      <c r="D1" s="8" t="s">
        <v>270</v>
      </c>
      <c r="E1" s="8" t="s">
        <v>5</v>
      </c>
      <c r="F1" s="8" t="s">
        <v>271</v>
      </c>
      <c r="G1" s="8" t="s">
        <v>7</v>
      </c>
      <c r="H1" s="9" t="s">
        <v>8</v>
      </c>
      <c r="I1" s="9" t="s">
        <v>9</v>
      </c>
      <c r="J1" s="10" t="s">
        <v>368</v>
      </c>
    </row>
    <row r="2" spans="1:10">
      <c r="A2" s="11" t="s">
        <v>518</v>
      </c>
      <c r="B2" s="12" t="s">
        <v>12</v>
      </c>
      <c r="C2" s="29" t="s">
        <v>262</v>
      </c>
      <c r="D2" s="26"/>
      <c r="E2" s="13"/>
      <c r="F2" s="13"/>
      <c r="G2" s="13" t="s">
        <v>263</v>
      </c>
      <c r="H2" s="27">
        <v>22.1</v>
      </c>
      <c r="I2" s="14" t="s">
        <v>13</v>
      </c>
      <c r="J2" s="28">
        <v>354</v>
      </c>
    </row>
    <row r="3" spans="1:10">
      <c r="A3" s="11" t="s">
        <v>518</v>
      </c>
      <c r="B3" s="12" t="s">
        <v>154</v>
      </c>
      <c r="C3" s="29" t="s">
        <v>264</v>
      </c>
      <c r="D3" s="26"/>
      <c r="E3" s="13"/>
      <c r="F3" s="13"/>
      <c r="G3" s="13"/>
      <c r="H3" s="27">
        <v>73.599999999999994</v>
      </c>
      <c r="I3" s="14" t="s">
        <v>13</v>
      </c>
      <c r="J3" s="28">
        <v>150</v>
      </c>
    </row>
    <row r="4" spans="1:10">
      <c r="A4" s="11" t="s">
        <v>518</v>
      </c>
      <c r="B4" s="12" t="s">
        <v>154</v>
      </c>
      <c r="C4" s="29" t="s">
        <v>265</v>
      </c>
      <c r="D4" s="26"/>
      <c r="E4" s="13"/>
      <c r="F4" s="13"/>
      <c r="G4" s="13"/>
      <c r="H4" s="27">
        <v>1450</v>
      </c>
      <c r="I4" s="14" t="s">
        <v>13</v>
      </c>
      <c r="J4" s="28">
        <v>150</v>
      </c>
    </row>
    <row r="5" spans="1:10">
      <c r="A5" s="11" t="s">
        <v>518</v>
      </c>
      <c r="B5" s="12" t="s">
        <v>20</v>
      </c>
      <c r="C5" s="29"/>
      <c r="D5" s="26">
        <v>1</v>
      </c>
      <c r="E5" s="13">
        <v>1000</v>
      </c>
      <c r="F5" s="13"/>
      <c r="G5" s="13" t="s">
        <v>266</v>
      </c>
      <c r="H5" s="27">
        <v>18</v>
      </c>
      <c r="I5" s="14" t="s">
        <v>13</v>
      </c>
      <c r="J5" s="28">
        <v>201</v>
      </c>
    </row>
    <row r="6" spans="1:10">
      <c r="A6" s="11" t="s">
        <v>518</v>
      </c>
      <c r="B6" s="12" t="s">
        <v>20</v>
      </c>
      <c r="C6" s="29"/>
      <c r="D6" s="26">
        <v>1.5</v>
      </c>
      <c r="E6" s="13">
        <v>105</v>
      </c>
      <c r="F6" s="13"/>
      <c r="G6" s="13" t="s">
        <v>266</v>
      </c>
      <c r="H6" s="27">
        <v>1.2</v>
      </c>
      <c r="I6" s="14" t="s">
        <v>13</v>
      </c>
      <c r="J6" s="28">
        <v>201</v>
      </c>
    </row>
    <row r="7" spans="1:10">
      <c r="A7" s="11" t="s">
        <v>518</v>
      </c>
      <c r="B7" s="12" t="s">
        <v>20</v>
      </c>
      <c r="C7" s="29"/>
      <c r="D7" s="26">
        <v>5</v>
      </c>
      <c r="E7" s="13">
        <v>600</v>
      </c>
      <c r="F7" s="13">
        <v>1200</v>
      </c>
      <c r="G7" s="13" t="s">
        <v>356</v>
      </c>
      <c r="H7" s="27">
        <v>40.4</v>
      </c>
      <c r="I7" s="14" t="s">
        <v>13</v>
      </c>
      <c r="J7" s="28">
        <v>201</v>
      </c>
    </row>
    <row r="8" spans="1:10">
      <c r="A8" s="11" t="s">
        <v>518</v>
      </c>
      <c r="B8" s="12" t="s">
        <v>20</v>
      </c>
      <c r="C8" s="29"/>
      <c r="D8" s="26">
        <v>8</v>
      </c>
      <c r="E8" s="13">
        <v>400</v>
      </c>
      <c r="F8" s="13">
        <v>500</v>
      </c>
      <c r="G8" s="13" t="s">
        <v>28</v>
      </c>
      <c r="H8" s="27">
        <v>36</v>
      </c>
      <c r="I8" s="14" t="s">
        <v>13</v>
      </c>
      <c r="J8" s="28">
        <v>201</v>
      </c>
    </row>
    <row r="9" spans="1:10">
      <c r="A9" s="11" t="s">
        <v>518</v>
      </c>
      <c r="B9" s="12" t="s">
        <v>20</v>
      </c>
      <c r="C9" s="29"/>
      <c r="D9" s="26">
        <v>10</v>
      </c>
      <c r="E9" s="13">
        <v>350</v>
      </c>
      <c r="F9" s="13">
        <v>440</v>
      </c>
      <c r="G9" s="13"/>
      <c r="H9" s="27">
        <v>284</v>
      </c>
      <c r="I9" s="14" t="s">
        <v>13</v>
      </c>
      <c r="J9" s="28">
        <v>201</v>
      </c>
    </row>
    <row r="10" spans="1:10">
      <c r="A10" s="11" t="s">
        <v>518</v>
      </c>
      <c r="B10" s="12" t="s">
        <v>20</v>
      </c>
      <c r="C10" s="29" t="s">
        <v>268</v>
      </c>
      <c r="D10" s="26">
        <v>10</v>
      </c>
      <c r="E10" s="13">
        <v>600</v>
      </c>
      <c r="F10" s="13">
        <v>1100</v>
      </c>
      <c r="G10" s="13"/>
      <c r="H10" s="27">
        <v>73.400000000000006</v>
      </c>
      <c r="I10" s="14" t="s">
        <v>13</v>
      </c>
      <c r="J10" s="28">
        <v>201</v>
      </c>
    </row>
    <row r="11" spans="1:10">
      <c r="A11" s="11" t="s">
        <v>518</v>
      </c>
      <c r="B11" s="12" t="s">
        <v>20</v>
      </c>
      <c r="C11" s="29" t="s">
        <v>268</v>
      </c>
      <c r="D11" s="26">
        <v>10</v>
      </c>
      <c r="E11" s="13">
        <v>600</v>
      </c>
      <c r="F11" s="13">
        <v>1200</v>
      </c>
      <c r="G11" s="13" t="s">
        <v>269</v>
      </c>
      <c r="H11" s="27">
        <v>80</v>
      </c>
      <c r="I11" s="14" t="s">
        <v>13</v>
      </c>
      <c r="J11" s="28">
        <v>201</v>
      </c>
    </row>
    <row r="12" spans="1:10">
      <c r="A12" s="11" t="s">
        <v>518</v>
      </c>
      <c r="B12" s="15" t="s">
        <v>267</v>
      </c>
      <c r="C12" s="29" t="s">
        <v>265</v>
      </c>
      <c r="D12" s="26">
        <v>10</v>
      </c>
      <c r="E12" s="13"/>
      <c r="F12" s="13"/>
      <c r="G12" s="13"/>
      <c r="H12" s="27">
        <v>2500</v>
      </c>
      <c r="I12" s="14" t="s">
        <v>13</v>
      </c>
      <c r="J12" s="28">
        <v>209</v>
      </c>
    </row>
    <row r="13" spans="1:10">
      <c r="A13" s="11" t="s">
        <v>518</v>
      </c>
      <c r="B13" s="15" t="s">
        <v>267</v>
      </c>
      <c r="C13" s="29" t="s">
        <v>265</v>
      </c>
      <c r="D13" s="26">
        <v>15</v>
      </c>
      <c r="E13" s="13">
        <v>7</v>
      </c>
      <c r="F13" s="13"/>
      <c r="G13" s="13"/>
      <c r="H13" s="27">
        <v>39</v>
      </c>
      <c r="I13" s="14" t="s">
        <v>13</v>
      </c>
      <c r="J13" s="28">
        <v>209</v>
      </c>
    </row>
    <row r="14" spans="1:10">
      <c r="A14" s="11" t="s">
        <v>518</v>
      </c>
      <c r="B14" s="15" t="s">
        <v>267</v>
      </c>
      <c r="C14" s="29" t="s">
        <v>265</v>
      </c>
      <c r="D14" s="26">
        <v>16</v>
      </c>
      <c r="E14" s="13">
        <v>7</v>
      </c>
      <c r="F14" s="13"/>
      <c r="G14" s="13"/>
      <c r="H14" s="27">
        <v>122.6</v>
      </c>
      <c r="I14" s="14" t="s">
        <v>13</v>
      </c>
      <c r="J14" s="28">
        <v>209</v>
      </c>
    </row>
    <row r="15" spans="1:10">
      <c r="A15" s="11" t="s">
        <v>518</v>
      </c>
      <c r="B15" s="12" t="s">
        <v>76</v>
      </c>
      <c r="C15" s="29" t="s">
        <v>268</v>
      </c>
      <c r="D15" s="26">
        <v>8</v>
      </c>
      <c r="E15" s="13"/>
      <c r="F15" s="13"/>
      <c r="G15" s="13" t="s">
        <v>357</v>
      </c>
      <c r="H15" s="27">
        <v>72</v>
      </c>
      <c r="I15" s="14" t="s">
        <v>13</v>
      </c>
      <c r="J15" s="28">
        <v>325</v>
      </c>
    </row>
    <row r="16" spans="1:10">
      <c r="A16" s="11" t="s">
        <v>518</v>
      </c>
      <c r="B16" s="12" t="s">
        <v>76</v>
      </c>
      <c r="C16" s="29"/>
      <c r="D16" s="26"/>
      <c r="E16" s="13"/>
      <c r="F16" s="13"/>
      <c r="G16" s="13" t="s">
        <v>519</v>
      </c>
      <c r="H16" s="27">
        <v>69</v>
      </c>
      <c r="I16" s="14" t="s">
        <v>13</v>
      </c>
      <c r="J16" s="28">
        <v>325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G2" sqref="G2"/>
    </sheetView>
  </sheetViews>
  <sheetFormatPr defaultRowHeight="14.4"/>
  <cols>
    <col min="4" max="4" width="28.6640625" customWidth="1"/>
    <col min="5" max="5" width="4" bestFit="1" customWidth="1"/>
    <col min="6" max="6" width="3.33203125" bestFit="1" customWidth="1"/>
    <col min="7" max="7" width="11.6640625" customWidth="1"/>
  </cols>
  <sheetData>
    <row r="1" spans="1:8">
      <c r="A1" s="16" t="s">
        <v>187</v>
      </c>
      <c r="B1" s="17" t="s">
        <v>154</v>
      </c>
      <c r="C1" s="16" t="s">
        <v>188</v>
      </c>
      <c r="D1" s="18" t="s">
        <v>189</v>
      </c>
      <c r="E1" s="19">
        <v>124</v>
      </c>
      <c r="F1" s="19" t="s">
        <v>13</v>
      </c>
      <c r="G1" s="20" t="s">
        <v>456</v>
      </c>
      <c r="H1" t="s">
        <v>358</v>
      </c>
    </row>
    <row r="2" spans="1:8">
      <c r="A2" s="22" t="s">
        <v>187</v>
      </c>
      <c r="B2" s="21" t="s">
        <v>157</v>
      </c>
      <c r="C2" s="23"/>
      <c r="D2" s="24" t="s">
        <v>281</v>
      </c>
      <c r="E2" s="23">
        <v>30</v>
      </c>
      <c r="F2" s="23" t="s">
        <v>18</v>
      </c>
      <c r="G2" s="25" t="s">
        <v>455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N33"/>
  <sheetViews>
    <sheetView showGridLines="0" workbookViewId="0">
      <selection activeCell="C4" sqref="C4"/>
    </sheetView>
  </sheetViews>
  <sheetFormatPr defaultRowHeight="13.2"/>
  <cols>
    <col min="1" max="1" width="10.88671875" style="30" customWidth="1"/>
    <col min="2" max="2" width="10.109375" style="30" customWidth="1"/>
    <col min="3" max="4" width="9.44140625" style="30" customWidth="1"/>
    <col min="5" max="6" width="9.6640625" style="30" customWidth="1"/>
    <col min="7" max="7" width="9.44140625" style="30" customWidth="1"/>
    <col min="8" max="8" width="9" style="30" customWidth="1"/>
    <col min="9" max="9" width="8.33203125" style="30" customWidth="1"/>
    <col min="10" max="10" width="9.33203125" style="30" customWidth="1"/>
    <col min="11" max="11" width="9.44140625" style="30" customWidth="1"/>
    <col min="12" max="12" width="8.33203125" style="30" customWidth="1"/>
    <col min="13" max="13" width="8.44140625" style="30" customWidth="1"/>
    <col min="14" max="16384" width="8.88671875" style="30"/>
  </cols>
  <sheetData>
    <row r="1" spans="1:13" ht="16.2" thickBot="1">
      <c r="A1" s="49" t="s">
        <v>369</v>
      </c>
    </row>
    <row r="2" spans="1:13">
      <c r="A2" s="31"/>
      <c r="B2" s="32"/>
      <c r="C2" s="193" t="s">
        <v>370</v>
      </c>
      <c r="D2" s="194"/>
      <c r="E2" s="195"/>
      <c r="F2" s="196" t="s">
        <v>92</v>
      </c>
      <c r="G2" s="197"/>
      <c r="H2" s="197"/>
      <c r="I2" s="198"/>
      <c r="J2" s="199" t="s">
        <v>20</v>
      </c>
      <c r="K2" s="200"/>
      <c r="L2" s="200"/>
      <c r="M2" s="201"/>
    </row>
    <row r="3" spans="1:13" s="36" customFormat="1" ht="39" customHeight="1">
      <c r="A3" s="33" t="s">
        <v>371</v>
      </c>
      <c r="B3" s="34" t="s">
        <v>372</v>
      </c>
      <c r="C3" s="33" t="s">
        <v>373</v>
      </c>
      <c r="D3" s="35" t="s">
        <v>374</v>
      </c>
      <c r="E3" s="34" t="s">
        <v>375</v>
      </c>
      <c r="F3" s="33" t="s">
        <v>374</v>
      </c>
      <c r="G3" s="35" t="s">
        <v>376</v>
      </c>
      <c r="H3" s="35" t="s">
        <v>377</v>
      </c>
      <c r="I3" s="34" t="s">
        <v>375</v>
      </c>
      <c r="J3" s="33" t="s">
        <v>378</v>
      </c>
      <c r="K3" s="35" t="s">
        <v>373</v>
      </c>
      <c r="L3" s="35" t="s">
        <v>379</v>
      </c>
      <c r="M3" s="34" t="s">
        <v>375</v>
      </c>
    </row>
    <row r="4" spans="1:13">
      <c r="A4" s="37" t="s">
        <v>293</v>
      </c>
      <c r="B4" s="38" t="s">
        <v>190</v>
      </c>
      <c r="C4" s="39">
        <v>1</v>
      </c>
      <c r="D4" s="40">
        <v>30</v>
      </c>
      <c r="E4" s="50">
        <f>D4*D4*3.1416*8.94/4000*C4</f>
        <v>6.3193283999999998</v>
      </c>
      <c r="F4" s="48">
        <v>10</v>
      </c>
      <c r="G4" s="41">
        <v>1</v>
      </c>
      <c r="H4" s="42">
        <v>1</v>
      </c>
      <c r="I4" s="51">
        <f>(F4-H4)*H4*3.1416*8.94/1000*G4</f>
        <v>0.25277313600000001</v>
      </c>
      <c r="J4" s="43">
        <v>3</v>
      </c>
      <c r="K4" s="44">
        <v>1.4999999999999999E-2</v>
      </c>
      <c r="L4" s="44">
        <v>2</v>
      </c>
      <c r="M4" s="52">
        <f>J4*K4*L4*8.94</f>
        <v>0.80459999999999987</v>
      </c>
    </row>
    <row r="5" spans="1:13">
      <c r="A5" s="37" t="s">
        <v>180</v>
      </c>
      <c r="B5" s="38" t="s">
        <v>186</v>
      </c>
      <c r="C5" s="53">
        <v>1</v>
      </c>
      <c r="D5" s="40">
        <v>30</v>
      </c>
      <c r="E5" s="50">
        <f>D5*D5*3.1416*8.5/4000*C5</f>
        <v>6.0083100000000007</v>
      </c>
      <c r="F5" s="48">
        <v>12</v>
      </c>
      <c r="G5" s="42">
        <v>0.35</v>
      </c>
      <c r="H5" s="42">
        <v>0.45</v>
      </c>
      <c r="I5" s="51">
        <f>(F5-H5)*H5*3.1416*8.5/1000*G5</f>
        <v>4.8577186350000003E-2</v>
      </c>
      <c r="J5" s="43">
        <v>5</v>
      </c>
      <c r="K5" s="44">
        <v>1</v>
      </c>
      <c r="L5" s="44">
        <v>10</v>
      </c>
      <c r="M5" s="52">
        <f>J5*K5*L5*8.5</f>
        <v>425</v>
      </c>
    </row>
    <row r="6" spans="1:13">
      <c r="A6" s="37" t="s">
        <v>180</v>
      </c>
      <c r="B6" s="38" t="s">
        <v>181</v>
      </c>
      <c r="C6" s="53">
        <v>1</v>
      </c>
      <c r="D6" s="40">
        <v>30</v>
      </c>
      <c r="E6" s="50">
        <f>D6*D6*3.1416*8.4/4000*C6</f>
        <v>5.9376240000000005</v>
      </c>
      <c r="F6" s="48">
        <v>6</v>
      </c>
      <c r="G6" s="42">
        <v>1</v>
      </c>
      <c r="H6" s="42">
        <v>2</v>
      </c>
      <c r="I6" s="51">
        <f>(F6-H6)*H6*3.1416*8.4/1000*G6</f>
        <v>0.21111552</v>
      </c>
      <c r="J6" s="43">
        <v>1.2</v>
      </c>
      <c r="K6" s="54">
        <v>0.215</v>
      </c>
      <c r="L6" s="44">
        <v>0.28999999999999998</v>
      </c>
      <c r="M6" s="52">
        <f>J6*K6*L6*8.4</f>
        <v>0.62848800000000005</v>
      </c>
    </row>
    <row r="7" spans="1:13">
      <c r="A7" s="37" t="s">
        <v>171</v>
      </c>
      <c r="B7" s="38" t="s">
        <v>380</v>
      </c>
      <c r="C7" s="53">
        <v>1</v>
      </c>
      <c r="D7" s="40">
        <v>30</v>
      </c>
      <c r="E7" s="50">
        <f>D7*D7*3.1416*8.84/4000*C7</f>
        <v>6.2486423999999996</v>
      </c>
      <c r="F7" s="48">
        <v>80</v>
      </c>
      <c r="G7" s="42">
        <v>0.12</v>
      </c>
      <c r="H7" s="42">
        <v>11.5</v>
      </c>
      <c r="I7" s="51">
        <f>(F7-H7)*H7*3.1416*8.84/1000*G7</f>
        <v>2.6252629603199997</v>
      </c>
      <c r="J7" s="43">
        <v>0.15</v>
      </c>
      <c r="K7" s="44">
        <v>2.4E-2</v>
      </c>
      <c r="L7" s="44">
        <v>18</v>
      </c>
      <c r="M7" s="52">
        <f>J7*K7*L7*8.84</f>
        <v>0.57283200000000001</v>
      </c>
    </row>
    <row r="8" spans="1:13">
      <c r="A8" s="37" t="s">
        <v>171</v>
      </c>
      <c r="B8" s="38" t="s">
        <v>381</v>
      </c>
      <c r="C8" s="53">
        <v>1</v>
      </c>
      <c r="D8" s="40">
        <v>30</v>
      </c>
      <c r="E8" s="50">
        <f>D8*D8*3.1416*7.58/4000*C8</f>
        <v>5.3579988000000007</v>
      </c>
      <c r="F8" s="48">
        <v>110</v>
      </c>
      <c r="G8" s="42">
        <v>0.3</v>
      </c>
      <c r="H8" s="42">
        <v>18</v>
      </c>
      <c r="I8" s="51">
        <f>(F8-H8)*H8*3.1416*7.5/1000*G8</f>
        <v>11.705601599999998</v>
      </c>
      <c r="J8" s="43">
        <v>0.25</v>
      </c>
      <c r="K8" s="44">
        <v>5.5E-2</v>
      </c>
      <c r="L8" s="44">
        <v>20</v>
      </c>
      <c r="M8" s="52">
        <f>J8*K8*L8*7.5</f>
        <v>2.0625</v>
      </c>
    </row>
    <row r="9" spans="1:13">
      <c r="A9" s="37" t="s">
        <v>171</v>
      </c>
      <c r="B9" s="45" t="s">
        <v>382</v>
      </c>
      <c r="C9" s="53">
        <v>5</v>
      </c>
      <c r="D9" s="40">
        <v>36</v>
      </c>
      <c r="E9" s="50">
        <f>D9*D9*3.1416*7.85/4000*C9</f>
        <v>39.951727200000001</v>
      </c>
      <c r="F9" s="48">
        <v>120</v>
      </c>
      <c r="G9" s="42">
        <v>0.11</v>
      </c>
      <c r="H9" s="42">
        <v>25</v>
      </c>
      <c r="I9" s="51">
        <f>(F9-H9)*H9*3.1416*7.6/1000*G9</f>
        <v>6.2376468000000003</v>
      </c>
      <c r="J9" s="43">
        <v>1</v>
      </c>
      <c r="K9" s="44">
        <v>1</v>
      </c>
      <c r="L9" s="44">
        <v>23</v>
      </c>
      <c r="M9" s="52">
        <f>J9*K9*L9*7.6</f>
        <v>174.79999999999998</v>
      </c>
    </row>
    <row r="10" spans="1:13">
      <c r="A10" s="37" t="s">
        <v>171</v>
      </c>
      <c r="B10" s="38" t="s">
        <v>383</v>
      </c>
      <c r="C10" s="53">
        <v>0.26</v>
      </c>
      <c r="D10" s="40">
        <v>120</v>
      </c>
      <c r="E10" s="50">
        <f>D10*D10*3.1416*7.6/4000*C10</f>
        <v>22.348085759999996</v>
      </c>
      <c r="F10" s="48">
        <v>220</v>
      </c>
      <c r="G10" s="42">
        <v>0.15</v>
      </c>
      <c r="H10" s="42">
        <v>50</v>
      </c>
      <c r="I10" s="51">
        <f>(F10-H10)*H10*3.1416*8.47/1000*G10</f>
        <v>33.926923799999997</v>
      </c>
      <c r="J10" s="43">
        <v>0.6</v>
      </c>
      <c r="K10" s="44">
        <v>3.3</v>
      </c>
      <c r="L10" s="44">
        <v>1</v>
      </c>
      <c r="M10" s="52">
        <f>J10*K10*L10*8.47</f>
        <v>16.770599999999998</v>
      </c>
    </row>
    <row r="11" spans="1:13">
      <c r="A11" s="37" t="s">
        <v>171</v>
      </c>
      <c r="B11" s="38" t="s">
        <v>384</v>
      </c>
      <c r="C11" s="53">
        <v>2.1</v>
      </c>
      <c r="D11" s="40">
        <v>16</v>
      </c>
      <c r="E11" s="50">
        <f>D11*D11*3.1416*8.47/4000*C11</f>
        <v>3.5762969088000007</v>
      </c>
      <c r="F11" s="48">
        <v>220</v>
      </c>
      <c r="G11" s="42">
        <v>0.15</v>
      </c>
      <c r="H11" s="42">
        <v>50</v>
      </c>
      <c r="I11" s="51">
        <f>(F11-H11)*H11*3.1416*8.9/1000*G11</f>
        <v>35.649306000000003</v>
      </c>
      <c r="J11" s="43">
        <v>0.6</v>
      </c>
      <c r="K11" s="44">
        <v>0.3</v>
      </c>
      <c r="L11" s="44">
        <v>3.1</v>
      </c>
      <c r="M11" s="52">
        <f>J11*K11*L11*8.9</f>
        <v>4.9661999999999997</v>
      </c>
    </row>
    <row r="12" spans="1:13">
      <c r="A12" s="37" t="s">
        <v>171</v>
      </c>
      <c r="B12" s="38" t="s">
        <v>385</v>
      </c>
      <c r="C12" s="53">
        <v>1</v>
      </c>
      <c r="D12" s="40">
        <v>5</v>
      </c>
      <c r="E12" s="50">
        <f>D12*D12*3.1416*8.9/4000*C12</f>
        <v>0.1747515</v>
      </c>
      <c r="F12" s="48">
        <v>45</v>
      </c>
      <c r="G12" s="42">
        <v>0.8</v>
      </c>
      <c r="H12" s="42">
        <v>7</v>
      </c>
      <c r="I12" s="51">
        <f>(F12-H12)*H12*3.1416*2.73/1000*G12</f>
        <v>1.8250936704000003</v>
      </c>
      <c r="J12" s="43">
        <v>12</v>
      </c>
      <c r="K12" s="44">
        <v>20</v>
      </c>
      <c r="L12" s="44">
        <v>0.5</v>
      </c>
      <c r="M12" s="52">
        <f>J12*K12*L12*2.73</f>
        <v>327.60000000000002</v>
      </c>
    </row>
    <row r="13" spans="1:13">
      <c r="A13" s="37" t="s">
        <v>295</v>
      </c>
      <c r="B13" s="38" t="s">
        <v>386</v>
      </c>
      <c r="C13" s="53">
        <v>0.1</v>
      </c>
      <c r="D13" s="40">
        <v>180</v>
      </c>
      <c r="E13" s="50">
        <f>D13*D13*3.1416*2.73/4000*C13</f>
        <v>6.9470200799999988</v>
      </c>
      <c r="F13" s="48">
        <v>14</v>
      </c>
      <c r="G13" s="42">
        <v>100</v>
      </c>
      <c r="H13" s="42">
        <v>2</v>
      </c>
      <c r="I13" s="51">
        <f>(F13-H13)*H13*3.1416*2.71/1000*G13</f>
        <v>20.432966399999998</v>
      </c>
      <c r="J13" s="43">
        <v>10</v>
      </c>
      <c r="K13" s="44">
        <v>0.13</v>
      </c>
      <c r="L13" s="44">
        <v>0.13500000000000001</v>
      </c>
      <c r="M13" s="52">
        <f>J13*K13*L13*2.73</f>
        <v>0.47911500000000007</v>
      </c>
    </row>
    <row r="14" spans="1:13">
      <c r="A14" s="37" t="s">
        <v>295</v>
      </c>
      <c r="B14" s="38" t="s">
        <v>30</v>
      </c>
      <c r="C14" s="53">
        <v>1</v>
      </c>
      <c r="D14" s="40">
        <v>35</v>
      </c>
      <c r="E14" s="50">
        <f>D14*D14*3.1416*2.71/4000*C14</f>
        <v>2.6073316499999999</v>
      </c>
      <c r="F14" s="48">
        <v>35</v>
      </c>
      <c r="G14" s="42">
        <v>1</v>
      </c>
      <c r="H14" s="42">
        <v>1.5</v>
      </c>
      <c r="I14" s="51">
        <f>(F14-H14)*H14*3.1416*2.75/1000*G14</f>
        <v>0.43412984999999998</v>
      </c>
      <c r="J14" s="43">
        <v>0.25</v>
      </c>
      <c r="K14" s="44">
        <v>0.53</v>
      </c>
      <c r="L14" s="44">
        <v>0.65</v>
      </c>
      <c r="M14" s="52">
        <f>J14*K14*L14*2.71</f>
        <v>0.23339875000000002</v>
      </c>
    </row>
    <row r="15" spans="1:13">
      <c r="A15" s="37" t="s">
        <v>295</v>
      </c>
      <c r="B15" s="38" t="s">
        <v>19</v>
      </c>
      <c r="C15" s="53">
        <v>1</v>
      </c>
      <c r="D15" s="40">
        <v>12</v>
      </c>
      <c r="E15" s="50">
        <f>D15*D15*3.1416*2.82/4000*C15</f>
        <v>0.31893523199999996</v>
      </c>
      <c r="F15" s="48">
        <v>48</v>
      </c>
      <c r="G15" s="42">
        <v>0.9</v>
      </c>
      <c r="H15" s="42">
        <v>15</v>
      </c>
      <c r="I15" s="51">
        <f>(F15-H15)*H15*3.1416*2.82/1000*G15</f>
        <v>3.9468234959999995</v>
      </c>
      <c r="J15" s="43">
        <v>8</v>
      </c>
      <c r="K15" s="44">
        <v>0.47</v>
      </c>
      <c r="L15" s="44">
        <v>1.37</v>
      </c>
      <c r="M15" s="52">
        <f>J15*K15*L15*2.82</f>
        <v>14.526384</v>
      </c>
    </row>
    <row r="16" spans="1:13">
      <c r="A16" s="37" t="s">
        <v>387</v>
      </c>
      <c r="B16" s="46"/>
      <c r="C16" s="53">
        <v>5</v>
      </c>
      <c r="D16" s="40">
        <v>80</v>
      </c>
      <c r="E16" s="50">
        <f>D16*D16*3.1416*1.739/4000*C16</f>
        <v>43.705939200000003</v>
      </c>
      <c r="F16" s="48">
        <v>78</v>
      </c>
      <c r="G16" s="42">
        <v>1.1000000000000001</v>
      </c>
      <c r="H16" s="42">
        <v>19</v>
      </c>
      <c r="I16" s="51">
        <f>(F16-H16)*H16*3.1416*4.5/1000*G16</f>
        <v>17.432581320000001</v>
      </c>
      <c r="J16" s="43">
        <v>15</v>
      </c>
      <c r="K16" s="44">
        <v>0.06</v>
      </c>
      <c r="L16" s="44">
        <v>1.37</v>
      </c>
      <c r="M16" s="52">
        <f>J16*K16*L16*4.5</f>
        <v>5.5484999999999998</v>
      </c>
    </row>
    <row r="17" spans="1:14">
      <c r="A17" s="37" t="s">
        <v>388</v>
      </c>
      <c r="B17" s="46"/>
      <c r="C17" s="53">
        <v>0.17</v>
      </c>
      <c r="D17" s="40">
        <v>70</v>
      </c>
      <c r="E17" s="50">
        <f>D17*D17*3.1416*4.5/4000*C17</f>
        <v>2.9440719</v>
      </c>
      <c r="F17" s="48">
        <v>10</v>
      </c>
      <c r="G17" s="42">
        <v>1</v>
      </c>
      <c r="H17" s="42">
        <v>1</v>
      </c>
      <c r="I17" s="51">
        <f>(F17-H17)*H17*3.1416*4.5/1000*G17</f>
        <v>0.12723480000000001</v>
      </c>
      <c r="J17" s="43">
        <v>10</v>
      </c>
      <c r="K17" s="44">
        <v>8.5000000000000006E-2</v>
      </c>
      <c r="L17" s="44">
        <v>8.5000000000000006E-2</v>
      </c>
      <c r="M17" s="52">
        <f>J17*K17*L17*4.5</f>
        <v>0.32512500000000005</v>
      </c>
    </row>
    <row r="18" spans="1:14">
      <c r="A18" s="37" t="s">
        <v>389</v>
      </c>
      <c r="B18" s="46"/>
      <c r="C18" s="53">
        <v>140</v>
      </c>
      <c r="D18" s="40">
        <v>1.2</v>
      </c>
      <c r="E18" s="50">
        <f>D18*D18*3.1416*8.9/4000*C18</f>
        <v>1.4091960960000001</v>
      </c>
      <c r="F18" s="48">
        <v>1</v>
      </c>
      <c r="G18" s="42">
        <v>2.4</v>
      </c>
      <c r="H18" s="42">
        <v>4</v>
      </c>
      <c r="I18" s="51">
        <f>(F18-H18)*H18*3.1416*7.8/1000*G18</f>
        <v>-0.70572902399999982</v>
      </c>
      <c r="J18" s="43">
        <v>10</v>
      </c>
      <c r="K18" s="44">
        <v>0.15</v>
      </c>
      <c r="L18" s="44">
        <v>0.24</v>
      </c>
      <c r="M18" s="52">
        <f>J18*K18*L18*7.8</f>
        <v>2.8079999999999998</v>
      </c>
    </row>
    <row r="19" spans="1:14">
      <c r="A19" s="37" t="s">
        <v>207</v>
      </c>
      <c r="B19" s="46"/>
      <c r="C19" s="53">
        <v>1</v>
      </c>
      <c r="D19" s="40">
        <v>30</v>
      </c>
      <c r="E19" s="50">
        <f>D19*D19*3.1416*7.8/4000*C19</f>
        <v>5.5135079999999999</v>
      </c>
      <c r="F19" s="48">
        <v>70</v>
      </c>
      <c r="G19" s="42">
        <v>2</v>
      </c>
      <c r="H19" s="42">
        <v>2</v>
      </c>
      <c r="I19" s="51">
        <f>(F19-H19)*H19*3.1416*7.29/1000*G19</f>
        <v>6.2294158079999997</v>
      </c>
      <c r="J19" s="43">
        <v>4</v>
      </c>
      <c r="K19" s="44">
        <v>1</v>
      </c>
      <c r="L19" s="44">
        <v>2</v>
      </c>
      <c r="M19" s="52">
        <f>J19*K19*L19*7.29</f>
        <v>58.32</v>
      </c>
    </row>
    <row r="20" spans="1:14">
      <c r="A20" s="37" t="s">
        <v>390</v>
      </c>
      <c r="B20" s="46"/>
      <c r="C20" s="53">
        <v>3</v>
      </c>
      <c r="D20" s="40">
        <v>2</v>
      </c>
      <c r="E20" s="50">
        <f>D20*D20*3.1416*7.29/4000*C20</f>
        <v>6.8706791999999989E-2</v>
      </c>
      <c r="F20" s="48">
        <v>0.2</v>
      </c>
      <c r="G20" s="42">
        <v>0.3</v>
      </c>
      <c r="H20" s="42">
        <v>0.4</v>
      </c>
      <c r="I20" s="51">
        <f>(F20-H20)*H20*3.1416*11.34/1000*G20</f>
        <v>-8.5501785600000017E-4</v>
      </c>
      <c r="J20" s="43">
        <v>20</v>
      </c>
      <c r="K20" s="44">
        <v>0.02</v>
      </c>
      <c r="L20" s="44">
        <v>3.0000000000000001E-3</v>
      </c>
      <c r="M20" s="52">
        <f>J20*K20*L20*11.34</f>
        <v>1.3608E-2</v>
      </c>
    </row>
    <row r="21" spans="1:14">
      <c r="A21" s="37" t="s">
        <v>261</v>
      </c>
      <c r="B21" s="46"/>
      <c r="C21" s="53">
        <v>3</v>
      </c>
      <c r="D21" s="40">
        <v>2</v>
      </c>
      <c r="E21" s="50">
        <f>D21*D21*3.1416*11.34/4000*C21</f>
        <v>0.106877232</v>
      </c>
      <c r="F21" s="48">
        <v>10</v>
      </c>
      <c r="G21" s="42">
        <v>0.15</v>
      </c>
      <c r="H21" s="42">
        <v>0.5</v>
      </c>
      <c r="I21" s="51">
        <f>(F21-H21)*H21*3.1416*7.13/1000*G21</f>
        <v>1.5959720699999999E-2</v>
      </c>
      <c r="J21" s="43">
        <v>2</v>
      </c>
      <c r="K21" s="44">
        <v>0.8</v>
      </c>
      <c r="L21" s="44">
        <v>1</v>
      </c>
      <c r="M21" s="52">
        <f>J21*K21*L21*11.34</f>
        <v>18.144000000000002</v>
      </c>
    </row>
    <row r="22" spans="1:14">
      <c r="A22" s="37" t="s">
        <v>391</v>
      </c>
      <c r="B22" s="46"/>
      <c r="C22" s="53">
        <v>0.3</v>
      </c>
      <c r="D22" s="40">
        <v>57</v>
      </c>
      <c r="E22" s="50">
        <f>D22*D22*3.1416*7.13/4000*C22</f>
        <v>5.4582244794000001</v>
      </c>
      <c r="F22" s="48">
        <v>10</v>
      </c>
      <c r="G22" s="42">
        <v>1</v>
      </c>
      <c r="H22" s="42">
        <v>1</v>
      </c>
      <c r="I22" s="51">
        <f>(F22-H22)*H22*3.1416*8.65/1000*G22</f>
        <v>0.24457356000000002</v>
      </c>
      <c r="J22" s="43">
        <v>8</v>
      </c>
      <c r="K22" s="44">
        <v>0.47</v>
      </c>
      <c r="L22" s="44">
        <v>0.71</v>
      </c>
      <c r="M22" s="52">
        <f>J22*K22*L22*8.65</f>
        <v>23.092039999999997</v>
      </c>
    </row>
    <row r="23" spans="1:14" ht="13.8" thickBot="1">
      <c r="A23" s="37" t="s">
        <v>392</v>
      </c>
      <c r="B23" s="46"/>
      <c r="C23" s="53">
        <v>1</v>
      </c>
      <c r="D23" s="40">
        <v>10</v>
      </c>
      <c r="E23" s="50">
        <f>D23*D23*3.1416*8.65/4000*C23</f>
        <v>0.67937099999999995</v>
      </c>
      <c r="F23" s="55">
        <v>10</v>
      </c>
      <c r="G23" s="56">
        <v>1</v>
      </c>
      <c r="H23" s="56">
        <v>1</v>
      </c>
      <c r="I23" s="57">
        <f>(F23-H23)*H23*3.1416*19.3/1000*G23</f>
        <v>0.54569592</v>
      </c>
      <c r="J23" s="58">
        <v>10</v>
      </c>
      <c r="K23" s="59">
        <v>1</v>
      </c>
      <c r="L23" s="59">
        <v>1</v>
      </c>
      <c r="M23" s="60">
        <f>J23*K23*L23*19.3</f>
        <v>193</v>
      </c>
    </row>
    <row r="24" spans="1:14">
      <c r="A24" s="37" t="s">
        <v>393</v>
      </c>
      <c r="B24" s="46"/>
      <c r="C24" s="53">
        <v>3</v>
      </c>
      <c r="D24" s="40">
        <v>5</v>
      </c>
      <c r="E24" s="50">
        <f>D24*D24*3.1416*19.3/4000*C24</f>
        <v>1.1368664999999998</v>
      </c>
      <c r="F24" s="202" t="s">
        <v>419</v>
      </c>
      <c r="G24" s="203"/>
      <c r="H24" s="203"/>
      <c r="I24" s="203"/>
      <c r="J24" s="203"/>
      <c r="K24" s="203"/>
      <c r="L24" s="203"/>
      <c r="M24" s="204"/>
    </row>
    <row r="25" spans="1:14">
      <c r="A25" s="37" t="s">
        <v>394</v>
      </c>
      <c r="B25" s="46"/>
      <c r="C25" s="53">
        <v>40</v>
      </c>
      <c r="D25" s="40">
        <v>30</v>
      </c>
      <c r="E25" s="50">
        <f>D25*D25*3.1416*8.9/4000*C25</f>
        <v>251.64215999999999</v>
      </c>
      <c r="F25" s="205" t="s">
        <v>420</v>
      </c>
      <c r="G25" s="206"/>
      <c r="H25" s="207" t="s">
        <v>421</v>
      </c>
      <c r="I25" s="207"/>
      <c r="J25" s="207"/>
      <c r="K25" s="207" t="s">
        <v>422</v>
      </c>
      <c r="L25" s="207"/>
      <c r="M25" s="208"/>
    </row>
    <row r="26" spans="1:14" ht="13.8" thickBot="1">
      <c r="A26" s="61" t="s">
        <v>180</v>
      </c>
      <c r="B26" s="62" t="s">
        <v>423</v>
      </c>
      <c r="C26" s="63">
        <v>1</v>
      </c>
      <c r="D26" s="64">
        <v>22</v>
      </c>
      <c r="E26" s="65">
        <f>((SQRT(3)/2)*($D$26^2)/1000000)*$C$26*8500</f>
        <v>3.5628285111691804</v>
      </c>
      <c r="F26" s="190" t="s">
        <v>424</v>
      </c>
      <c r="G26" s="191"/>
      <c r="H26" s="191"/>
      <c r="I26" s="191"/>
      <c r="J26" s="191"/>
      <c r="K26" s="191"/>
      <c r="L26" s="191"/>
      <c r="M26" s="192"/>
    </row>
    <row r="28" spans="1:14">
      <c r="A28" s="47"/>
      <c r="I28" s="30" t="s">
        <v>395</v>
      </c>
    </row>
    <row r="29" spans="1:14">
      <c r="B29" s="30" t="s">
        <v>396</v>
      </c>
      <c r="I29" s="30" t="s">
        <v>395</v>
      </c>
      <c r="N29" s="30" t="s">
        <v>397</v>
      </c>
    </row>
    <row r="30" spans="1:14">
      <c r="I30" s="30" t="s">
        <v>395</v>
      </c>
      <c r="J30" s="30" t="s">
        <v>398</v>
      </c>
      <c r="K30" s="30" t="s">
        <v>399</v>
      </c>
      <c r="L30" s="30" t="s">
        <v>400</v>
      </c>
    </row>
    <row r="31" spans="1:14">
      <c r="I31" s="30" t="s">
        <v>395</v>
      </c>
      <c r="L31" s="30" t="s">
        <v>401</v>
      </c>
      <c r="M31" s="30" t="s">
        <v>402</v>
      </c>
    </row>
    <row r="33" spans="9:9">
      <c r="I33" s="30" t="s">
        <v>403</v>
      </c>
    </row>
  </sheetData>
  <sheetProtection algorithmName="SHA-512" hashValue="jjU0xNjwlLO9CPkukxPGNhLjrc8Bud1ybMT9a6Z1847T9IPvGUd8BXa+y26SQ/QZpltW6E4bCISNI2SmYg+X6Q==" saltValue="qzwearxIZRqwPz0xbqi9lA==" spinCount="100000" sheet="1" selectLockedCells="1"/>
  <mergeCells count="8">
    <mergeCell ref="F26:M26"/>
    <mergeCell ref="C2:E2"/>
    <mergeCell ref="F2:I2"/>
    <mergeCell ref="J2:M2"/>
    <mergeCell ref="F24:M24"/>
    <mergeCell ref="F25:G25"/>
    <mergeCell ref="H25:J25"/>
    <mergeCell ref="K25:M25"/>
  </mergeCells>
  <pageMargins left="0.19" right="0.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Алюміній</vt:lpstr>
      <vt:lpstr>Бронза</vt:lpstr>
      <vt:lpstr>Латунь</vt:lpstr>
      <vt:lpstr>Мідь</vt:lpstr>
      <vt:lpstr>нж</vt:lpstr>
      <vt:lpstr>Свинець</vt:lpstr>
      <vt:lpstr>Магній</vt:lpstr>
      <vt:lpstr>Розрахунок ваги металів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trockiy.asko</dc:creator>
  <cp:lastModifiedBy>ТЕКО</cp:lastModifiedBy>
  <dcterms:created xsi:type="dcterms:W3CDTF">2022-06-14T11:12:24Z</dcterms:created>
  <dcterms:modified xsi:type="dcterms:W3CDTF">2026-06-22T06:03:54Z</dcterms:modified>
</cp:coreProperties>
</file>