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19815" windowHeight="7365" firstSheet="1" activeTab="1"/>
  </bookViews>
  <sheets>
    <sheet name="Мотоблоки культиваторы навесное" sheetId="1" r:id="rId1"/>
    <sheet name="Мопеды NEW _ Мотоциклы" sheetId="2" r:id="rId2"/>
    <sheet name="Б_У Мопеды Япония" sheetId="3" r:id="rId3"/>
    <sheet name="Запчасти" sheetId="4" r:id="rId4"/>
    <sheet name="Китайские трактора" sheetId="5" r:id="rId5"/>
    <sheet name="Минитрактора Япония" sheetId="6" r:id="rId6"/>
    <sheet name=" Мопеды _ Мотоциклы" sheetId="7" state="hidden" r:id="rId7"/>
  </sheets>
  <calcPr calcId="125725"/>
</workbook>
</file>

<file path=xl/calcChain.xml><?xml version="1.0" encoding="utf-8"?>
<calcChain xmlns="http://schemas.openxmlformats.org/spreadsheetml/2006/main">
  <c r="C3" i="5"/>
  <c r="B6" i="7"/>
  <c r="B5"/>
  <c r="A76" i="6"/>
  <c r="A77" s="1"/>
  <c r="A78" s="1"/>
  <c r="A79" s="1"/>
  <c r="A80" s="1"/>
  <c r="A70"/>
  <c r="A71" s="1"/>
  <c r="A33"/>
  <c r="A34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G634" i="4"/>
  <c r="D634"/>
  <c r="G633"/>
  <c r="D633"/>
  <c r="G632"/>
  <c r="D632"/>
  <c r="G631"/>
  <c r="D631"/>
  <c r="G630"/>
  <c r="D630"/>
  <c r="G629"/>
  <c r="G628"/>
  <c r="D628"/>
  <c r="G627"/>
  <c r="D627"/>
  <c r="G626"/>
  <c r="D626"/>
  <c r="G625"/>
  <c r="D625"/>
  <c r="G624"/>
  <c r="D624"/>
  <c r="G623"/>
  <c r="D623"/>
  <c r="G622"/>
  <c r="D622"/>
  <c r="G621"/>
  <c r="G620"/>
  <c r="G619"/>
  <c r="G618"/>
  <c r="D618"/>
  <c r="G617"/>
  <c r="D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A600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G599"/>
  <c r="G596"/>
  <c r="D596"/>
  <c r="G594"/>
  <c r="G593"/>
  <c r="G592"/>
  <c r="G591"/>
  <c r="D591"/>
  <c r="G590"/>
  <c r="D590"/>
  <c r="G589"/>
  <c r="D589"/>
  <c r="G588"/>
  <c r="G587"/>
  <c r="D587"/>
  <c r="G586"/>
  <c r="D586"/>
  <c r="G585"/>
  <c r="D585"/>
  <c r="G583"/>
  <c r="G582"/>
  <c r="G581"/>
  <c r="G580"/>
  <c r="D580"/>
  <c r="G579"/>
  <c r="G578"/>
  <c r="G577"/>
  <c r="D577"/>
  <c r="G576"/>
  <c r="D576"/>
  <c r="G575"/>
  <c r="G574"/>
  <c r="G573"/>
  <c r="G572"/>
  <c r="D572"/>
  <c r="G571"/>
  <c r="D571"/>
  <c r="G570"/>
  <c r="G569"/>
  <c r="G568"/>
  <c r="D568"/>
  <c r="G567"/>
  <c r="D567"/>
  <c r="G566"/>
  <c r="D565"/>
  <c r="G564"/>
  <c r="D564"/>
  <c r="G563"/>
  <c r="D563"/>
  <c r="G562"/>
  <c r="D562"/>
  <c r="G561"/>
  <c r="D561"/>
  <c r="G560"/>
  <c r="D560"/>
  <c r="G559"/>
  <c r="G558"/>
  <c r="D558"/>
  <c r="G557"/>
  <c r="D557"/>
  <c r="A557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G556"/>
  <c r="D556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A509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G508"/>
  <c r="G506"/>
  <c r="G505"/>
  <c r="G504"/>
  <c r="G503"/>
  <c r="G502"/>
  <c r="G501"/>
  <c r="G500"/>
  <c r="G499"/>
  <c r="G498"/>
  <c r="G497"/>
  <c r="G496"/>
  <c r="G495"/>
  <c r="G494"/>
  <c r="G493"/>
  <c r="G492"/>
  <c r="D492"/>
  <c r="G491"/>
  <c r="D491"/>
  <c r="G490"/>
  <c r="D490"/>
  <c r="G489"/>
  <c r="G488"/>
  <c r="G487"/>
  <c r="G486"/>
  <c r="G485"/>
  <c r="G484"/>
  <c r="G483"/>
  <c r="D483"/>
  <c r="G482"/>
  <c r="D482"/>
  <c r="G481"/>
  <c r="G480"/>
  <c r="G479"/>
  <c r="G478"/>
  <c r="G477"/>
  <c r="G476"/>
  <c r="D476"/>
  <c r="G475"/>
  <c r="D475"/>
  <c r="G474"/>
  <c r="D474"/>
  <c r="G473"/>
  <c r="D473"/>
  <c r="G472"/>
  <c r="D472"/>
  <c r="G471"/>
  <c r="D471"/>
  <c r="G470"/>
  <c r="D470"/>
  <c r="G469"/>
  <c r="D469"/>
  <c r="G468"/>
  <c r="D468"/>
  <c r="G467"/>
  <c r="D467"/>
  <c r="G466"/>
  <c r="D466"/>
  <c r="G465"/>
  <c r="D465"/>
  <c r="A465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G464"/>
  <c r="D464"/>
  <c r="A464"/>
  <c r="G463"/>
  <c r="D463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A31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G310"/>
  <c r="G307"/>
  <c r="G306"/>
  <c r="G305"/>
  <c r="G304"/>
  <c r="G303"/>
  <c r="G302"/>
  <c r="G301"/>
  <c r="G299"/>
  <c r="G298"/>
  <c r="G296"/>
  <c r="G295"/>
  <c r="G294"/>
  <c r="G293"/>
  <c r="G292"/>
  <c r="G291"/>
  <c r="G290"/>
  <c r="G289"/>
  <c r="G288"/>
  <c r="G287"/>
  <c r="G286"/>
  <c r="G285"/>
  <c r="G284"/>
  <c r="G283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G279"/>
  <c r="G278"/>
  <c r="G277"/>
  <c r="G276"/>
  <c r="G275"/>
  <c r="G274"/>
  <c r="G272"/>
  <c r="G271"/>
  <c r="G270"/>
  <c r="G269"/>
  <c r="G268"/>
  <c r="G267"/>
  <c r="G266"/>
  <c r="G265"/>
  <c r="G264"/>
  <c r="G263"/>
  <c r="A262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G261"/>
  <c r="G257"/>
  <c r="G256"/>
  <c r="A256"/>
  <c r="A257" s="1"/>
  <c r="A258" s="1"/>
  <c r="G254"/>
  <c r="G253"/>
  <c r="G251"/>
  <c r="G250"/>
  <c r="G249"/>
  <c r="A249"/>
  <c r="A250" s="1"/>
  <c r="A251" s="1"/>
  <c r="A252" s="1"/>
  <c r="A253" s="1"/>
  <c r="A254" s="1"/>
  <c r="G248"/>
  <c r="G245"/>
  <c r="G244"/>
  <c r="G243"/>
  <c r="G242"/>
  <c r="G241"/>
  <c r="G239"/>
  <c r="G238"/>
  <c r="G237"/>
  <c r="G236"/>
  <c r="G235"/>
  <c r="G234"/>
  <c r="G233"/>
  <c r="G232"/>
  <c r="G231"/>
  <c r="G230"/>
  <c r="G229"/>
  <c r="G227"/>
  <c r="G226"/>
  <c r="G225"/>
  <c r="G224"/>
  <c r="G223"/>
  <c r="G221"/>
  <c r="G220"/>
  <c r="G219"/>
  <c r="G218"/>
  <c r="G217"/>
  <c r="G216"/>
  <c r="G215"/>
  <c r="G214"/>
  <c r="G212"/>
  <c r="G211"/>
  <c r="G210"/>
  <c r="G209"/>
  <c r="G208"/>
  <c r="G207"/>
  <c r="G206"/>
  <c r="G205"/>
  <c r="G204"/>
  <c r="G202"/>
  <c r="G201"/>
  <c r="G200"/>
  <c r="G199"/>
  <c r="G198"/>
  <c r="G197"/>
  <c r="G196"/>
  <c r="G195"/>
  <c r="G194"/>
  <c r="G193"/>
  <c r="G192"/>
  <c r="G191"/>
  <c r="G190"/>
  <c r="G188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1"/>
  <c r="G160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2"/>
  <c r="G131"/>
  <c r="G130"/>
  <c r="G129"/>
  <c r="G128"/>
  <c r="G127"/>
  <c r="G126"/>
  <c r="G125"/>
  <c r="G124"/>
  <c r="G123"/>
  <c r="G121"/>
  <c r="G120"/>
  <c r="G118"/>
  <c r="G117"/>
  <c r="G116"/>
  <c r="G115"/>
  <c r="G114"/>
  <c r="G113"/>
  <c r="G112"/>
  <c r="G111"/>
  <c r="G110"/>
  <c r="G109"/>
  <c r="G108"/>
  <c r="G107"/>
  <c r="G106"/>
  <c r="G105"/>
  <c r="G104"/>
  <c r="G103"/>
  <c r="G100"/>
  <c r="G99"/>
  <c r="G98"/>
  <c r="G97"/>
  <c r="G96"/>
  <c r="G95"/>
  <c r="G94"/>
  <c r="G93"/>
  <c r="G92"/>
  <c r="G91"/>
  <c r="G90"/>
  <c r="G88"/>
  <c r="G87"/>
  <c r="G86"/>
  <c r="G85"/>
  <c r="G84"/>
  <c r="G83"/>
  <c r="G82"/>
  <c r="G81"/>
  <c r="G80"/>
  <c r="G79"/>
  <c r="G78"/>
  <c r="G77"/>
  <c r="G76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2"/>
  <c r="G41"/>
  <c r="G39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6"/>
  <c r="G15"/>
  <c r="G14"/>
  <c r="G13"/>
  <c r="G12"/>
  <c r="G11"/>
  <c r="G10"/>
  <c r="G47" i="3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C3"/>
  <c r="G36" i="2"/>
  <c r="E36"/>
  <c r="G35"/>
  <c r="E35"/>
  <c r="G34"/>
  <c r="E34"/>
  <c r="G30"/>
  <c r="E30"/>
  <c r="G29"/>
  <c r="E29"/>
  <c r="G26"/>
  <c r="E26"/>
  <c r="E24"/>
  <c r="G23"/>
  <c r="E23"/>
  <c r="G22"/>
  <c r="E22"/>
  <c r="G21"/>
  <c r="E21"/>
  <c r="G20"/>
  <c r="E20"/>
  <c r="G19"/>
  <c r="E19"/>
  <c r="G16"/>
  <c r="E16"/>
  <c r="G15"/>
  <c r="E15"/>
  <c r="G14"/>
  <c r="E14"/>
  <c r="G13"/>
  <c r="E13"/>
  <c r="G10"/>
  <c r="E10"/>
  <c r="G9"/>
  <c r="E9"/>
  <c r="G8"/>
  <c r="E8"/>
  <c r="G7"/>
  <c r="E7"/>
  <c r="G6"/>
  <c r="E6"/>
  <c r="C3"/>
  <c r="B6" i="1"/>
  <c r="B5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Внизу страницы переключение вкладок
	-Жильцов Максим
----
Внизу страницы переключение вкладок
	-Жильцов Максим</t>
        </r>
      </text>
    </comment>
  </commentList>
</comments>
</file>

<file path=xl/sharedStrings.xml><?xml version="1.0" encoding="utf-8"?>
<sst xmlns="http://schemas.openxmlformats.org/spreadsheetml/2006/main" count="1730" uniqueCount="1356">
  <si>
    <t>Оптовый прайс</t>
  </si>
  <si>
    <t>При покупке от 10 единиц</t>
  </si>
  <si>
    <t>-</t>
  </si>
  <si>
    <t>приглашает к сотрудничеству на выгодных условиях.</t>
  </si>
  <si>
    <t>г.Одесса</t>
  </si>
  <si>
    <t>Синим цветом указаны НОВЫЕ цены недели.</t>
  </si>
  <si>
    <t>Мотоблоки, культиваторы, навесное оборудование, запчасти "Добрыня"</t>
  </si>
  <si>
    <t>1 у.е. =</t>
  </si>
  <si>
    <t>ОПТ</t>
  </si>
  <si>
    <t>new</t>
  </si>
  <si>
    <t>Мототрактор ТМ "Добрыня"</t>
  </si>
  <si>
    <t>Мототрактор дизельный "Силач" - 12 л.с.</t>
  </si>
  <si>
    <t>Мототрактор дизельный "Силач" - 12 л.с. + гидравлическая мотоблочная фреза</t>
  </si>
  <si>
    <t>Трактор дизельный "Силач" с капотом (16диски, повороты)  12 л.с.</t>
  </si>
  <si>
    <t>Трактор дизельный "Силач" с капотом (16диски, повороты)  12 л.с. + фреза + плуг</t>
  </si>
  <si>
    <t>Фреза обычная(мотоблочная)+плуг ТОЛЬКО для комплектации к купленному голому мототрактору</t>
  </si>
  <si>
    <t>Фреза большая тракторная к мототрактору</t>
  </si>
  <si>
    <t>*** Действует специальное предложение по предварительному заказу</t>
  </si>
  <si>
    <t>Мотоблоки ТМ "Добрыня" и ТМ "CLAUS"</t>
  </si>
  <si>
    <t>наличие</t>
  </si>
  <si>
    <t>Мотоблок дизельный Сlaus 8 л.с ТP81</t>
  </si>
  <si>
    <t>да</t>
  </si>
  <si>
    <t>Мотоблок дизельный Добрыня 8.8 л.с ТP81</t>
  </si>
  <si>
    <t>Мотоблок дизельный Добрыня  8.8 л.с. ТP81Е электростартер</t>
  </si>
  <si>
    <t>Мотоблок дизельный Сlaus 11 л.с. ТP101 + сидение</t>
  </si>
  <si>
    <t>(РАЗНЫЕ ЗАВОДЫ)</t>
  </si>
  <si>
    <t>Мотоблок дизельный Сlaus 11 л.с. ТP101Е электростартер + сидение</t>
  </si>
  <si>
    <t>нет</t>
  </si>
  <si>
    <t>Мотоблок дизельный Добрыня 11 л.с ТP101Е электростартер  + сидение</t>
  </si>
  <si>
    <t>Мотоблок дизельный  12.6 л.с.ТР119</t>
  </si>
  <si>
    <t>Мотоблок дизельный  12.6 л.с. ТР119 E электростартер + сиденье</t>
  </si>
  <si>
    <t>* * * Комплектация мотоблоков включает активную почвофрезу, поворотный плуг</t>
  </si>
  <si>
    <t>Культиваторы ТМ "Добрыня"</t>
  </si>
  <si>
    <t>Культиватор дизельный 9.0 л.с. Добрыня НТ135Е новый</t>
  </si>
  <si>
    <t>Культиватор дизельный 6.5 л.с. Добрыня НТ105  новый</t>
  </si>
  <si>
    <t>Культиватор дизельный 6.5 л.с. Добрыня НТ105Е  новый</t>
  </si>
  <si>
    <t>Культиватор бензиновый 7.0 л.с. Добрыня Х650 с редуктором новый</t>
  </si>
  <si>
    <t>Культиватор бензиновый 6.5 л.с. Добрыня МТ65  новый</t>
  </si>
  <si>
    <t>Только в КИЕВЕ</t>
  </si>
  <si>
    <t>Культиватор бензиновый 9.0 л.с. Добрыня МТ90  новый</t>
  </si>
  <si>
    <t>Двигатели ТМ "Добрыня"</t>
  </si>
  <si>
    <t>Добрыня 168FB-2 (6.5 л.с.) бензин</t>
  </si>
  <si>
    <t>Добрыня R180 (8.8 л.с.)</t>
  </si>
  <si>
    <t>Добрыня R180E (8.8 л.с.)</t>
  </si>
  <si>
    <t>Одесса</t>
  </si>
  <si>
    <t>Добрыня R190 (11 л.с.)</t>
  </si>
  <si>
    <t>Добрыня R190E (11л.с.)</t>
  </si>
  <si>
    <t>Добрыня R195 (12.6 л.с.)</t>
  </si>
  <si>
    <t>Добрыня R195E (12.6 л.с.)</t>
  </si>
  <si>
    <t>Добрыня HT105 (6.5 л.с.)</t>
  </si>
  <si>
    <t>Добрыня HT105E (6.5 л.с.)</t>
  </si>
  <si>
    <t>Добрыня HT135 (9 л.с.)</t>
  </si>
  <si>
    <t>Навесное и доп. оборудование к мотоблокам/культиваторам</t>
  </si>
  <si>
    <t>Фрезы</t>
  </si>
  <si>
    <t>Фреза в сборе Т81 (для мотоблока)</t>
  </si>
  <si>
    <t>Помпы</t>
  </si>
  <si>
    <t>Помпа для перекачки воды мотоблочная (под ремень) NS-50</t>
  </si>
  <si>
    <t>Косилки</t>
  </si>
  <si>
    <t>Косилка роторная Добрыня D1 + переходник (для мотоблока)</t>
  </si>
  <si>
    <t>Косилка роторная Добрыня D2 (для культиватора)</t>
  </si>
  <si>
    <t>Картофелесажатели</t>
  </si>
  <si>
    <t>Картофелесажатель цепной с переменным шагом</t>
  </si>
  <si>
    <t>ожидается</t>
  </si>
  <si>
    <t>Картофелесажатель цепной с переменным шагом (оцинкованый)</t>
  </si>
  <si>
    <t>Сеялки</t>
  </si>
  <si>
    <t>Сеялка для зерновых культур пятирядная</t>
  </si>
  <si>
    <t>Адаптер-сиденье</t>
  </si>
  <si>
    <t>Адаптер-сиденье к фрезе Т81 (1 колесо)</t>
  </si>
  <si>
    <t>Адаптер-сиденье (Тележка) 1-колесный, монтируется к раме мотоблока</t>
  </si>
  <si>
    <t>Адаптер-сиденье "Тележка" 2-х колесный</t>
  </si>
  <si>
    <t>Прицепы</t>
  </si>
  <si>
    <t>Прицеп с разборными бортами (кузов - 2х1,2м; тормоза, жигулевская ступица, без колес)</t>
  </si>
  <si>
    <t>Картофелекопатели</t>
  </si>
  <si>
    <t>Картофелекопалка мотоблочная (ременная, с функцией тряски и отсева земли)</t>
  </si>
  <si>
    <t>Картофелекопалка</t>
  </si>
  <si>
    <t>Картофелекопалка малая</t>
  </si>
  <si>
    <t>Плуги</t>
  </si>
  <si>
    <t>Плуг литой поворотный Т81</t>
  </si>
  <si>
    <t>Плуг малый</t>
  </si>
  <si>
    <t>Плуг большой со сменными лезвиями 105</t>
  </si>
  <si>
    <t>Плуг Двухкорпусный</t>
  </si>
  <si>
    <t>Окучники</t>
  </si>
  <si>
    <t>Окучник дисковый</t>
  </si>
  <si>
    <t>Окучник лепестковый</t>
  </si>
  <si>
    <t>Окучник двойной дисковый d=450мм (на сцепке)</t>
  </si>
  <si>
    <t>Сцепки</t>
  </si>
  <si>
    <t>Сцепка универсальная Т105, Т135</t>
  </si>
  <si>
    <t>Сцепка универсальная Т81, 101</t>
  </si>
  <si>
    <t>Сцепка универсальная Т41   -  Распродажа: Легко трансформируется под 81</t>
  </si>
  <si>
    <t>Сцепка двойная</t>
  </si>
  <si>
    <t>Ступицы</t>
  </si>
  <si>
    <t>Комплект ступиц для культиваторов</t>
  </si>
  <si>
    <t>Грунтозацепы</t>
  </si>
  <si>
    <t>Грунтозацепы Д380</t>
  </si>
  <si>
    <t>Грунтозацепы Д560</t>
  </si>
  <si>
    <t>Грунтозацепы Д600</t>
  </si>
  <si>
    <t>Разное</t>
  </si>
  <si>
    <t>Комплект крыльев для мотоблока Т81   new!     -    СУПЕРЦЕНА</t>
  </si>
  <si>
    <t>Лопата-отвал (ширина 1м)</t>
  </si>
  <si>
    <t>Борона</t>
  </si>
  <si>
    <t>Плоскорез</t>
  </si>
  <si>
    <t>Комплекты навесного оборудования</t>
  </si>
  <si>
    <t>Комплект Картофелекопатель + Адаптер сиденье (2 колеса)</t>
  </si>
  <si>
    <t>Комплект Картофелесажатель + Адаптер сиденье Тележка (1 колесный)</t>
  </si>
  <si>
    <t>Комплект Картофелесажатель + Картофелекопатель с функцией тряски</t>
  </si>
  <si>
    <t>Фреза в сборе Т81 + Трансмиссия + Плуг</t>
  </si>
  <si>
    <t>Бензопилы</t>
  </si>
  <si>
    <t>Бензопила 45см3 пр-во Китай, комплект 2 цепи</t>
  </si>
  <si>
    <t>Бензопила 45/52см3 пр-во Китай, комплект 2 цепи 2 шины</t>
  </si>
  <si>
    <t>Бензопила СПЕЦ</t>
  </si>
  <si>
    <t>Бензотримера</t>
  </si>
  <si>
    <t>Тример 1800 ватт 2 ножа, 2 лески</t>
  </si>
  <si>
    <t>Тример 2000 ватт 2 ножа, 2 лески</t>
  </si>
  <si>
    <t>Мотоопрыскиватели</t>
  </si>
  <si>
    <t>Мотоопрыскиватель Добрыня AS768 4-такта</t>
  </si>
  <si>
    <t>Мотоопрыскиватель Добрыня AS768A</t>
  </si>
  <si>
    <t>Мотоопрыскиватель Добрыня 3WF-3</t>
  </si>
  <si>
    <t>Конвекторы, обогреватели</t>
  </si>
  <si>
    <t>Mishel конвектор с электронным програматором 1,5 квт</t>
  </si>
  <si>
    <t>от 10 шт - 45</t>
  </si>
  <si>
    <t>* цены в у.е. представлены в рекламных целях</t>
  </si>
  <si>
    <t>МОТОТЕХНИКА   |   ОПТОВЫЙ ПРАЙС</t>
  </si>
  <si>
    <t>(063) 977-97-02</t>
  </si>
  <si>
    <t>ЗАКАЗ</t>
  </si>
  <si>
    <t>Объем</t>
  </si>
  <si>
    <t>Цена</t>
  </si>
  <si>
    <t>Фото</t>
  </si>
  <si>
    <t>Кол-во</t>
  </si>
  <si>
    <t>Сумма</t>
  </si>
  <si>
    <t>Примечание</t>
  </si>
  <si>
    <t>Мопеды</t>
  </si>
  <si>
    <t>Soul Farmer (Delta) 50</t>
  </si>
  <si>
    <t>49 cc</t>
  </si>
  <si>
    <t>Ограниченное кол-во</t>
  </si>
  <si>
    <t>Soul Lux (Alpha) 50 NEW</t>
  </si>
  <si>
    <t>Soul Lux (Alpha) 72</t>
  </si>
  <si>
    <t>72 cc</t>
  </si>
  <si>
    <t>Soul Illusion (Active)</t>
  </si>
  <si>
    <t>109 cc</t>
  </si>
  <si>
    <t>Soul Hunter</t>
  </si>
  <si>
    <t>72 сс</t>
  </si>
  <si>
    <t>Киев</t>
  </si>
  <si>
    <t>Скутеры</t>
  </si>
  <si>
    <t>Soul Fire (Wind)</t>
  </si>
  <si>
    <t>Soul Raptor (Gran Prix)</t>
  </si>
  <si>
    <t>Soul Evolution (Storm V)</t>
  </si>
  <si>
    <t>150 cc</t>
  </si>
  <si>
    <t>Soul Jazz (Storm V)</t>
  </si>
  <si>
    <t>НОВИНКА</t>
  </si>
  <si>
    <t>Мотоциклы</t>
  </si>
  <si>
    <t>Soul Charger 150 (ZS150)</t>
  </si>
  <si>
    <t>Soul Charger 150 SPECIAL BLACK(ZS150)</t>
  </si>
  <si>
    <t>Soul Apach 150 (Pantera)</t>
  </si>
  <si>
    <t>Soul Motard 150</t>
  </si>
  <si>
    <t>1 шт в наличии, собранный</t>
  </si>
  <si>
    <t>Soul Spirit 150</t>
  </si>
  <si>
    <t>Soul Boss 200</t>
  </si>
  <si>
    <t>200 cc</t>
  </si>
  <si>
    <t>Soul Rocker 200</t>
  </si>
  <si>
    <t>от 5 шт</t>
  </si>
  <si>
    <t>Soul Муравей</t>
  </si>
  <si>
    <t>Мотоциклы YAMAHA</t>
  </si>
  <si>
    <t>Yamaha YZF-R15 v2.0 i</t>
  </si>
  <si>
    <t>150cc</t>
  </si>
  <si>
    <t>Yamaha FZ-S 16</t>
  </si>
  <si>
    <t>153cc</t>
  </si>
  <si>
    <t>*** справка счет включена в стоимость мопеда(мотоцикла)</t>
  </si>
  <si>
    <t>Цены в у.е. представлены в рекламных целях</t>
  </si>
  <si>
    <t>ЭЛЕКТРОМОПЕДЫ</t>
  </si>
  <si>
    <t>Soul Cosmo NEW</t>
  </si>
  <si>
    <t>350W</t>
  </si>
  <si>
    <t>SALE!</t>
  </si>
  <si>
    <t>Soul One NEW</t>
  </si>
  <si>
    <t>Soul Air</t>
  </si>
  <si>
    <t>Б/У МОПЕДЫ  |   ОПТОВЫЙ ПРАЙС</t>
  </si>
  <si>
    <t>HONDA</t>
  </si>
  <si>
    <t>Dio AF18</t>
  </si>
  <si>
    <t>Dio AF27</t>
  </si>
  <si>
    <t>Dio AF28</t>
  </si>
  <si>
    <t>Dio AF34</t>
  </si>
  <si>
    <t>Dio Af34 cesta</t>
  </si>
  <si>
    <t>Dio AF35</t>
  </si>
  <si>
    <t>Dio AF51</t>
  </si>
  <si>
    <t>Dio AF56</t>
  </si>
  <si>
    <t>Dio AF61</t>
  </si>
  <si>
    <t>Tact AF16</t>
  </si>
  <si>
    <t>Tact AF24</t>
  </si>
  <si>
    <t>Tact AF30</t>
  </si>
  <si>
    <t>Lead AF48</t>
  </si>
  <si>
    <t>Lead AF20</t>
  </si>
  <si>
    <t>Lead HF05</t>
  </si>
  <si>
    <t>90 cc</t>
  </si>
  <si>
    <t>Giorno Crea</t>
  </si>
  <si>
    <t>Giorno</t>
  </si>
  <si>
    <t>Scoopy</t>
  </si>
  <si>
    <t>Topic AF38</t>
  </si>
  <si>
    <t>Lead 100</t>
  </si>
  <si>
    <t>100 cc</t>
  </si>
  <si>
    <t>Gyro-X 3-х колёсник</t>
  </si>
  <si>
    <t>YAMAHA</t>
  </si>
  <si>
    <t>Axis 50</t>
  </si>
  <si>
    <t>Axis 90</t>
  </si>
  <si>
    <t>Axis 100</t>
  </si>
  <si>
    <t>Gear</t>
  </si>
  <si>
    <t>Basic Jog SA24J</t>
  </si>
  <si>
    <t>SA01</t>
  </si>
  <si>
    <t>SA04</t>
  </si>
  <si>
    <t>SA08 POCHE</t>
  </si>
  <si>
    <t>SA12</t>
  </si>
  <si>
    <t>SA16</t>
  </si>
  <si>
    <t>Aprio 4JP/4LV</t>
  </si>
  <si>
    <t>ZR</t>
  </si>
  <si>
    <t>Mint</t>
  </si>
  <si>
    <t>SUZUKI</t>
  </si>
  <si>
    <t>Verde</t>
  </si>
  <si>
    <t>Let's 2</t>
  </si>
  <si>
    <t>Let's 2 new</t>
  </si>
  <si>
    <t>Sepia</t>
  </si>
  <si>
    <t>Sepia new</t>
  </si>
  <si>
    <t>Address</t>
  </si>
  <si>
    <t>ЗАПЧАСТИ  |  ОПТОВЫЙ ПРАЙС</t>
  </si>
  <si>
    <t>№</t>
  </si>
  <si>
    <t>Наименование товаров</t>
  </si>
  <si>
    <t>оптовая</t>
  </si>
  <si>
    <t>фото</t>
  </si>
  <si>
    <t>арт.</t>
  </si>
  <si>
    <t>Запчасти мотоблока</t>
  </si>
  <si>
    <t>Запчасти двигателя</t>
  </si>
  <si>
    <t>Детали двигателя</t>
  </si>
  <si>
    <t>1</t>
  </si>
  <si>
    <t>Блок цилиндров R180 SH (шт.)</t>
  </si>
  <si>
    <t>http://motorcraft.ua/zapchasti/zapchasti-dlya-motoblokov/r180/blok-cilindra-r180.html</t>
  </si>
  <si>
    <t>13-0109</t>
  </si>
  <si>
    <t>Блок цилиндров R190 SH (шт.)</t>
  </si>
  <si>
    <t>http://motorcraft.ua/zapchasti/zapchasti-dlya-motoblokov/r190/blok-cilindra-r190.html</t>
  </si>
  <si>
    <t>13-0110</t>
  </si>
  <si>
    <t>Блок цилиндров R195 SH (шт.)</t>
  </si>
  <si>
    <t>http://motorcraft.ua/zapchasti/zapchasti-dlya-motoblokov/r195/blok-cilindra-r195.html</t>
  </si>
  <si>
    <t>13-0108</t>
  </si>
  <si>
    <t>Вал запускающий 180 (шт.)</t>
  </si>
  <si>
    <t>5</t>
  </si>
  <si>
    <t>Вал запускающий 190-95 (шт.)</t>
  </si>
  <si>
    <t>6</t>
  </si>
  <si>
    <t>Венец маховика 180 (шт.)</t>
  </si>
  <si>
    <t>http://motorcraft.ua/zapchasti/zapchasti-dlya-motoblokov/venec_mahovika_fr-180-175.html</t>
  </si>
  <si>
    <t>7</t>
  </si>
  <si>
    <t>Венец маховика 190-95 (шт.)</t>
  </si>
  <si>
    <t>http://motorcraft.ua/zapchasti/zapchasti-dlya-motoblokov/venec_mahovika_fr-190-195.html</t>
  </si>
  <si>
    <t>8</t>
  </si>
  <si>
    <t>Вент и ген 180 (шт.)</t>
  </si>
  <si>
    <t>9</t>
  </si>
  <si>
    <t>Вент и ген 190 (шт.)</t>
  </si>
  <si>
    <t>10</t>
  </si>
  <si>
    <t>Вентилятор 180, 190.195 (шт.)</t>
  </si>
  <si>
    <t>11</t>
  </si>
  <si>
    <t>Вентмлято-генератор 195 (шт.)</t>
  </si>
  <si>
    <t>http://motorcraft.ua/zapchasti/ventilyator-s-generatorom.html</t>
  </si>
  <si>
    <t>13-0018</t>
  </si>
  <si>
    <t>12</t>
  </si>
  <si>
    <t>Вкладыш 175 (шт.)</t>
  </si>
  <si>
    <t>http://motorcraft.ua/zapchasti/vkladishi-motobloka.html</t>
  </si>
  <si>
    <t>13-0038</t>
  </si>
  <si>
    <t>13</t>
  </si>
  <si>
    <t>Вкладыш 180 (шт.)</t>
  </si>
  <si>
    <t>14</t>
  </si>
  <si>
    <t>Вкладыш 190 (шт.)</t>
  </si>
  <si>
    <t>15</t>
  </si>
  <si>
    <t>Вкладыш 195 (шт.)</t>
  </si>
  <si>
    <t>16</t>
  </si>
  <si>
    <t>Втулка шатуна 180 (шт.)</t>
  </si>
  <si>
    <t>17</t>
  </si>
  <si>
    <t>Втулка шатуна 190-95 (шт.)</t>
  </si>
  <si>
    <t>18</t>
  </si>
  <si>
    <t>Гайка маховика R180 (шт.)</t>
  </si>
  <si>
    <t>Гайка маховика R190=195 (шт.)</t>
  </si>
  <si>
    <t>Гильза 175 (шт.)</t>
  </si>
  <si>
    <t>http://motorcraft.ua/zapchasti/gilza-cilindra-motoblok.html</t>
  </si>
  <si>
    <t>13-0021</t>
  </si>
  <si>
    <t>19</t>
  </si>
  <si>
    <t>Гильза 180 (шт.)</t>
  </si>
  <si>
    <t>20</t>
  </si>
  <si>
    <t>Гильза 190 (шт.)</t>
  </si>
  <si>
    <t>21</t>
  </si>
  <si>
    <t>Гильза 195 (шт.)</t>
  </si>
  <si>
    <t>22</t>
  </si>
  <si>
    <t>Глушитель 180 (шт.)</t>
  </si>
  <si>
    <t>23</t>
  </si>
  <si>
    <t>Глушитель 190 (шт.)</t>
  </si>
  <si>
    <t>24</t>
  </si>
  <si>
    <t>Глушитель 195 (шт.)</t>
  </si>
  <si>
    <t>Гнездо подшипника коленвала 175-80 (шт.)</t>
  </si>
  <si>
    <t>Гнездо подшипника коленвала 190-95 (шт.)</t>
  </si>
  <si>
    <t>Головка и цилиндров 180 (с клапанами) (шт.)</t>
  </si>
  <si>
    <t>http://motorcraft.ua/zapchasti/zapchasti-dlya-motoblokov/r180/golovka-cilindra-180.html</t>
  </si>
  <si>
    <t>13-0136</t>
  </si>
  <si>
    <t>Головка и цилиндров 195 ANDL (с клапанами) (шт.)</t>
  </si>
  <si>
    <t>http://motorcraft.ua/zapchasti/zapchasti-dlya-motoblokov/r195/golovka-cilindra-195-andl.html</t>
  </si>
  <si>
    <t>13-0135</t>
  </si>
  <si>
    <t>Головка цилиндров 190 (с клапанами) (шт.)</t>
  </si>
  <si>
    <t>http://motorcraft.ua/zapchasti/zapchasti-dlya-motoblokov/r190/golovka-cilindra-190.html</t>
  </si>
  <si>
    <t>13-0137</t>
  </si>
  <si>
    <t>Головка цилиндров пустая 180 (шт.)</t>
  </si>
  <si>
    <t>Головка цилиндров пустая 190 (шт.)</t>
  </si>
  <si>
    <t>Датчик давления масла 175-195 (шт.)</t>
  </si>
  <si>
    <t>Держатель рукоятки запуска  180 (шт.)</t>
  </si>
  <si>
    <t>Клапана 180 пара (шт.)</t>
  </si>
  <si>
    <t>Клапана 190 пара (шт.)</t>
  </si>
  <si>
    <t>Клапана 195 пара (шт.)</t>
  </si>
  <si>
    <t>Коленвал 180 (шт.)</t>
  </si>
  <si>
    <t>http://motorcraft.ua/zapchasti/zapchasti-dlya-motoblokov/r180/kolenval-motobloka-cnmt-180.html</t>
  </si>
  <si>
    <t>13-0094</t>
  </si>
  <si>
    <t>Коленвал 190 (шт.)</t>
  </si>
  <si>
    <t>http://motorcraft.ua/zapchasti/kolenval-dlya-motobloka.html</t>
  </si>
  <si>
    <t>13-0037</t>
  </si>
  <si>
    <t>Коленвал 195 (шт.)</t>
  </si>
  <si>
    <t>http://motorcraft.ua/zapchasti/zapchasti-dlya-motoblokov/r195/kolenval-motobloka-cnmt-195.html</t>
  </si>
  <si>
    <t>13-0095</t>
  </si>
  <si>
    <t>Кольца поршневые 175 (шт.)</t>
  </si>
  <si>
    <t>http://motorcraft.ua/zapchasti/kolca-porshnevie.html</t>
  </si>
  <si>
    <t>13-0023</t>
  </si>
  <si>
    <t>Кольца поршневые 180 (шт.)</t>
  </si>
  <si>
    <t>Кольца поршневые 190 (шт.)</t>
  </si>
  <si>
    <t>Кольца поршневые 195 (шт.)</t>
  </si>
  <si>
    <t>Кольцо стопорное поршневого пальца 180 (шт.)</t>
  </si>
  <si>
    <t>Кольцо стопорное поршневого пальца 190-95 (шт.)</t>
  </si>
  <si>
    <t>Кольцо уплотнительное гильзы 175 (шт.)</t>
  </si>
  <si>
    <t>Кольцо уплотнительное гильзы 180 (шт.)</t>
  </si>
  <si>
    <t>Кольцо уплотнительное гильзы 190 (шт.)</t>
  </si>
  <si>
    <t>Кольцо уплотнительное гильзы 195 (шт.)</t>
  </si>
  <si>
    <t>Кран головки 180 (шт.)</t>
  </si>
  <si>
    <t>Кран головки 190 (шт.)</t>
  </si>
  <si>
    <t>Кран топливный в  сборе 175-195 (шт.)</t>
  </si>
  <si>
    <t>Крышка левая R180 (шт.)</t>
  </si>
  <si>
    <t>http://motorcraft.ua/zapchasti/zapchasti-dlya-motoblokov/r180/krishka-dvigatelya-bokovaya-sc-r-180.html</t>
  </si>
  <si>
    <t>13-0093</t>
  </si>
  <si>
    <t>Крышка левая R190=195 (шт.)</t>
  </si>
  <si>
    <t>http://motorcraft.ua/zapchasti/zapchasti-dlya-motoblokov/r190/krishka-dvigatelya-bokovaya-sc-r-190-195.html</t>
  </si>
  <si>
    <t>13-0111</t>
  </si>
  <si>
    <t>Крышка радиатора R 175, 180, (шт.)</t>
  </si>
  <si>
    <t>Крышка радиатора R 190-195 (шт.)</t>
  </si>
  <si>
    <t>Крышка топливного бака с ситом R180 (шт.)</t>
  </si>
  <si>
    <t>Крышка топливного бака с ситом R190-95 (шт.)</t>
  </si>
  <si>
    <t>Кулачек топливного насоса 180 (шт.)</t>
  </si>
  <si>
    <t>Кулачек топливного насоса 190-95 (шт.)</t>
  </si>
  <si>
    <t>Маслозаборник с сеткой (шт.)</t>
  </si>
  <si>
    <t>Маховик с зубчатым венцом R180 (шт.)</t>
  </si>
  <si>
    <t>Маховик с зубчатым венцом R190=195 (шт.)</t>
  </si>
  <si>
    <t>Направляющая клапана 180 (шт.)</t>
  </si>
  <si>
    <t>Направляющая клапана 190 (шт.)</t>
  </si>
  <si>
    <t>Направляющая клапана 195 (шт.)</t>
  </si>
  <si>
    <t>Насос 180 (шт.)</t>
  </si>
  <si>
    <t>http://motorcraft.ua/zapchasti/toplivniy-nasos-tndm1.html</t>
  </si>
  <si>
    <t>13-0019</t>
  </si>
  <si>
    <t>Насос 190 (шт.)</t>
  </si>
  <si>
    <t>Насос 195 (шт.)</t>
  </si>
  <si>
    <t>Насос масляный 175-180 (шт.)</t>
  </si>
  <si>
    <t>http://motorcraft.ua/zapchasti/zapchasti-dlya-motoblokov/r180/maslyaniy-nasos_r180.html</t>
  </si>
  <si>
    <t>13-0139</t>
  </si>
  <si>
    <t>Насос масляный 190-195 (шт.)</t>
  </si>
  <si>
    <t>http://motorcraft.ua/zapchasti/zapchasti-dlya-motoblokov/r190/maslyaniy-nasos_r190-195.html</t>
  </si>
  <si>
    <t>13-0138</t>
  </si>
  <si>
    <t>Ось рокеров в сборе R180 (шт.)</t>
  </si>
  <si>
    <t>http://motorcraft.ua/zapchasti/zapchasti-dlya-motoblokov/r180/os-koromisel-motobloka-yks-r180.html</t>
  </si>
  <si>
    <t>13-0098</t>
  </si>
  <si>
    <t>Ось рокеров в сборе R190 (шт.)</t>
  </si>
  <si>
    <t>http://motorcraft.ua/zapchasti/zapchasti-dlya-motoblokov/r190/os-koromisel-motobloka-yks-r190.html</t>
  </si>
  <si>
    <t>13-0096</t>
  </si>
  <si>
    <t>Ось рокеров в сборе R195 (шт.)</t>
  </si>
  <si>
    <t>http://motorcraft.ua/zapchasti/zapchasti-dlya-motoblokov/r195/os-koromisel-motobloka-yks-r195.html</t>
  </si>
  <si>
    <t>13-0097</t>
  </si>
  <si>
    <t>Палец 180 (шт.)</t>
  </si>
  <si>
    <t>http://motorcraft.ua/zapchasti/palets-porshnevoi-pp-12-motoblok.html</t>
  </si>
  <si>
    <t>13-0014</t>
  </si>
  <si>
    <t>Палец 190 (шт.)</t>
  </si>
  <si>
    <t>Палец 195 (шт.)</t>
  </si>
  <si>
    <t>Пластина переходная радиатора 180 (шт.)</t>
  </si>
  <si>
    <t>Плунжерная пара 175-180 (шт.)</t>
  </si>
  <si>
    <t>Плунжерная пара 190-195 (шт.)</t>
  </si>
  <si>
    <t>Подшипник коленвала 211 (шт.)</t>
  </si>
  <si>
    <t>Подшипник коленвала 6311 (шт.)</t>
  </si>
  <si>
    <t>Поршень 175 (шт.)</t>
  </si>
  <si>
    <t>http://motorcraft.ua/zapchasti/porshen-dlya-motobloka.html</t>
  </si>
  <si>
    <t>13-0000</t>
  </si>
  <si>
    <t>Поршень 180 (шт.)</t>
  </si>
  <si>
    <t>Поршень 190 (шт.)</t>
  </si>
  <si>
    <t>Поршень 195 (шт.)</t>
  </si>
  <si>
    <t>Пружина клапана 180 (шт.)</t>
  </si>
  <si>
    <t>Пружина клапана 190 (шт.)</t>
  </si>
  <si>
    <t>Пружина клапана 195 (шт.)</t>
  </si>
  <si>
    <t>Радиатор 180 (шт.)</t>
  </si>
  <si>
    <t>http://motorcraft.ua/zapchasti/zapchasti-dlya-motoblokov/r180/radiator-ohlajdeniya-motobloka-r180.html</t>
  </si>
  <si>
    <t>13-0091</t>
  </si>
  <si>
    <t>Радиатор 190 (шт.)</t>
  </si>
  <si>
    <t>http://motorcraft.ua/zapchasti/radiator-ohlajdeniya-motobloka.html</t>
  </si>
  <si>
    <t>13-0026</t>
  </si>
  <si>
    <t>Радиатор 195 (шт.)</t>
  </si>
  <si>
    <t>65.00</t>
  </si>
  <si>
    <t>http://motorcraft.ua/zapchasti/zapchasti-dlya-motoblokov/r195/radiator-ohlajdeniya-motobloka-r195.html</t>
  </si>
  <si>
    <t>13-0092</t>
  </si>
  <si>
    <t>Радиатор 195 ANDL (шт.)</t>
  </si>
  <si>
    <t>http://motorcraft.ua/zapchasti/zapchasti-dlya-mototraktorov/radiator-ohlajdeniya-mototraktora-r195.html</t>
  </si>
  <si>
    <t>13-0125</t>
  </si>
  <si>
    <t>Распредвал 180 (шт.)</t>
  </si>
  <si>
    <t>http://motorcraft.ua/zapchasti/raspredval-rdm1.html</t>
  </si>
  <si>
    <t>13-0005</t>
  </si>
  <si>
    <t>Распредвал 190 (шт.)</t>
  </si>
  <si>
    <t>Распредвал 195 (шт.)</t>
  </si>
  <si>
    <t>Распылитель (шт.)</t>
  </si>
  <si>
    <t>Ручка заводная R180 (шт.)</t>
  </si>
  <si>
    <t>Ручка заводная R190 (шт.)</t>
  </si>
  <si>
    <t>Ручка заводная R195 (шт.)</t>
  </si>
  <si>
    <t>Седло клапана впускного 180 (шт.)</t>
  </si>
  <si>
    <t>Седло клапана впускного 190 (шт.)</t>
  </si>
  <si>
    <t>Седло клапана впускного 195 (шт.)</t>
  </si>
  <si>
    <t>Седло клапана выпускного 180 (шт.)</t>
  </si>
  <si>
    <t>Седло клапана выпускного 190 (шт.)</t>
  </si>
  <si>
    <t>Седло клапана выпускного 195 (шт.)</t>
  </si>
  <si>
    <t>Сухарь клапана 180 (шт.)</t>
  </si>
  <si>
    <t>Сухарь клапана 190 (шт.)</t>
  </si>
  <si>
    <t>Сухарь клапана 195 (шт.)</t>
  </si>
  <si>
    <t>Тарелка клапана 180 (шт.)</t>
  </si>
  <si>
    <t>Тарелка клапана 190 (шт.)</t>
  </si>
  <si>
    <t>Тарелка клапана 195 (шт.)</t>
  </si>
  <si>
    <t>Толкатель клапана 180 (шт.)</t>
  </si>
  <si>
    <t>Толкатель клапана 190-195 (шт.)</t>
  </si>
  <si>
    <t>Топливопровод обратка с кольцом (шт.)</t>
  </si>
  <si>
    <t>Топливопровод подача два кольца (шт.)</t>
  </si>
  <si>
    <t>Топливопровод подача кольцо-штуцер (шт.)</t>
  </si>
  <si>
    <t>Трубка высокого давления R180 (шт.)</t>
  </si>
  <si>
    <t>Трубка высокого давления R190 (шт.)</t>
  </si>
  <si>
    <t>Трубка высокого давления R195 (шт.)</t>
  </si>
  <si>
    <t>Фильтр масла (шт.)</t>
  </si>
  <si>
    <t>Фильтр топл 195 (шт.)</t>
  </si>
  <si>
    <t>Форсунка 180 (шт.)</t>
  </si>
  <si>
    <t>http://motorcraft.ua/zapchasti/forsunka-toplivnaya-motoblok.html</t>
  </si>
  <si>
    <t>13-0027</t>
  </si>
  <si>
    <t>Форсунка 190 (шт.)</t>
  </si>
  <si>
    <t>Форсунка 195 (шт.)</t>
  </si>
  <si>
    <t>Шатун 175 (шт.)</t>
  </si>
  <si>
    <t>http://motorcraft.ua/zapchasti/zapchasti-dlya-motoblokov/shatun-motobloka.html</t>
  </si>
  <si>
    <t>13-0050</t>
  </si>
  <si>
    <t>Шатун 180 (шт.)</t>
  </si>
  <si>
    <t>Шатун 190 (шт.)</t>
  </si>
  <si>
    <t>Шатун 195 (шт.)</t>
  </si>
  <si>
    <t>Шестерня запускающая ведомая 180 (шт.)</t>
  </si>
  <si>
    <t>Шестерня запускающая ведомая 190-95 (шт.)</t>
  </si>
  <si>
    <t>Шестерня распределительная распредвала 180 (шт.)</t>
  </si>
  <si>
    <t>Шестерня распределительная распредвала 190-95 (шт.)</t>
  </si>
  <si>
    <t>Шкив 3-х ручейковый R175-180 (шт.)</t>
  </si>
  <si>
    <t>Шкив 3-х ручейковый R190-195 (шт.)</t>
  </si>
  <si>
    <t>http://motorcraft.ua/zapchasti/tryohshkivnyi-remennoi-val.html</t>
  </si>
  <si>
    <t>13-0009</t>
  </si>
  <si>
    <t>Шкив натяжной ремня вентилятора 180 с кронштейном (шт.)</t>
  </si>
  <si>
    <t>Шкив натяжной ремня вентилятора 190 с кронштейном (шт.)</t>
  </si>
  <si>
    <t>Шкив приводной ремня вентилятора 180 (шт.)</t>
  </si>
  <si>
    <t>Шкив приводной ремня вентилятора 190 (шт.)</t>
  </si>
  <si>
    <t>Шпонка распредвала (шт.)</t>
  </si>
  <si>
    <t>Шток толкателя 180 (шт.)</t>
  </si>
  <si>
    <t>Шток толкателя 190 (шт.)</t>
  </si>
  <si>
    <t>Шток толкателя 195 (шт.)</t>
  </si>
  <si>
    <t>Щуп маслянный 180 (шт.)</t>
  </si>
  <si>
    <t>Щуп маслянный 190-95 (шт.)</t>
  </si>
  <si>
    <t>Прокладки двигателя</t>
  </si>
  <si>
    <t>Прокладка боковой крышки  190-195 (шт.)</t>
  </si>
  <si>
    <t>http://motorcraft.ua/zapchasti/zapchasti-dlya-motoblokov/r190/prokladka-bokovoy-krishki-dvigatelya-r190-195.html</t>
  </si>
  <si>
    <t>13-0101</t>
  </si>
  <si>
    <t>Прокладка вентилятора 190-195 (шт.)</t>
  </si>
  <si>
    <t>Прокладка впускного коллектора 180 (шт.)</t>
  </si>
  <si>
    <t>Прокладка впускного коллектора 190 (шт.)</t>
  </si>
  <si>
    <t>Прокладка впускного коллектора 195 (шт.)</t>
  </si>
  <si>
    <t>Прокладка выпускного коллектора 180 (шт.)</t>
  </si>
  <si>
    <t>Прокладка выпускного коллектора 190 (шт.)</t>
  </si>
  <si>
    <t>Прокладка выпускного коллектора 195 (шт.)</t>
  </si>
  <si>
    <t>Прокладка гнезда подшипника 180 (шт.)</t>
  </si>
  <si>
    <t>Прокладка гнезда подшипника 190-195 (шт.)</t>
  </si>
  <si>
    <t>Прокладка головки R175 (шт.)</t>
  </si>
  <si>
    <t>Прокладка головки R180 (шт.)</t>
  </si>
  <si>
    <t>http://motorcraft.ua/zapchasti/prokladka-golovki-cilindra-r180.html</t>
  </si>
  <si>
    <t>13-0001</t>
  </si>
  <si>
    <t>Прокладка головки R190 (шт.)</t>
  </si>
  <si>
    <t>http://motorcraft.ua/zapchasti/prokladka-golovki-cilindra-r190.html</t>
  </si>
  <si>
    <t>13-0002</t>
  </si>
  <si>
    <t>Прокладка головки R195 (шт.)</t>
  </si>
  <si>
    <t>http://motorcraft.ua/zapchasti/prokladka-golovki-cilindra-r195.html</t>
  </si>
  <si>
    <t>13-0003</t>
  </si>
  <si>
    <t>Прокладка головки R195 ANDL (шт.)</t>
  </si>
  <si>
    <t>Прокладка крышки клапанов 180 (шт.)</t>
  </si>
  <si>
    <t>Прокладка крышки клапанов 190 (шт.)</t>
  </si>
  <si>
    <t>Прокладка крышки клапанов 195 (шт.)</t>
  </si>
  <si>
    <t>Прокладка масляного масоса 180 (шт.)</t>
  </si>
  <si>
    <t>Прокладка масляного масоса 190-195 (шт.)</t>
  </si>
  <si>
    <t>Прокладка поддона масляного 190-195 (шт.)</t>
  </si>
  <si>
    <t>Прокладка радиатора  190 (шт.)</t>
  </si>
  <si>
    <t>Прокладка радиатора  малая 180 (шт.)</t>
  </si>
  <si>
    <t>Прокладка сапуна крышки 190-195 (шт.)</t>
  </si>
  <si>
    <t>Прокладка топливного насоса 0.1 мм (шт.)</t>
  </si>
  <si>
    <t>Прокладки боковой крышки длинной 180 (шт.)</t>
  </si>
  <si>
    <t>http://motorcraft.ua/zapchasti/zapchasti-dlya-motoblokov/r180/prokladka-bokovoy-krishki-dvigatelya-r180.html</t>
  </si>
  <si>
    <t>13-0112</t>
  </si>
  <si>
    <t>Транcмиссия мотоблока</t>
  </si>
  <si>
    <t>Вал понижающей\повышающей шестерни (шт.)</t>
  </si>
  <si>
    <t>http://motorcraft.ua/zapchasti/zapchasti-dlya-motoblokov/val_ponizhaiushchei_povishaiushchei_shesterni.html</t>
  </si>
  <si>
    <t>13-0129</t>
  </si>
  <si>
    <t>Вал главный (шт.)</t>
  </si>
  <si>
    <t>http://motorcraft.ua/zapchasti/zapchasti-dlya-motoblokov/val_glavnyi_transmissii_motobloka.html</t>
  </si>
  <si>
    <t>13-0126</t>
  </si>
  <si>
    <t>Вал дифференциала (шт.)</t>
  </si>
  <si>
    <t>http://motorcraft.ua/zapchasti/zapchasti-dlya-motoblokov/val_differentciala_transmissii_motobloka.html</t>
  </si>
  <si>
    <t>13-0127</t>
  </si>
  <si>
    <t>Вал первичный (зубчатый) (шт.)</t>
  </si>
  <si>
    <t>http://motorcraft.ua/zapchasti/zapchasti-dlya-motoblokov/val_pervichny_transmissii_motobloka.html</t>
  </si>
  <si>
    <t>13-0128</t>
  </si>
  <si>
    <t>Вал шестерни задней скорости (шт.)</t>
  </si>
  <si>
    <t>http://motorcraft.ua/zapchasti/zapchasti-dlya-motoblokov/val_shesterni_zadney_skorosti_transmissii.html</t>
  </si>
  <si>
    <t>13-0130</t>
  </si>
  <si>
    <t>Вилка 1й -задней передачи (шт.)</t>
  </si>
  <si>
    <t>http://motorcraft.ua/zapchasti/zapchasti-dlya-motoblokov/vilka_1i-zadnei_peredachi_transmissii.html</t>
  </si>
  <si>
    <t>13-0131</t>
  </si>
  <si>
    <t>Вилка 2-й 3-й передачи (шт.)</t>
  </si>
  <si>
    <t>http://motorcraft.ua/zapchasti/zapchasti-dlya-motoblokov/vilka_2_i_3_peredachi_transmissii.html</t>
  </si>
  <si>
    <t>13-0132</t>
  </si>
  <si>
    <t>Вилка блокировки дифференциала (шт.)</t>
  </si>
  <si>
    <t>http://motorcraft.ua/zapchasti/zapchasti-dlya-motoblokov/vilka-blokirovki-differentciala-transmissii.html</t>
  </si>
  <si>
    <t>13-0133</t>
  </si>
  <si>
    <t>Вилка перек. повыш\пониж  щестерени (шт.)</t>
  </si>
  <si>
    <t>http://motorcraft.ua/zapchasti/zapchasti-dlya-motoblokov/vilka_povishaiushchei-ponizhaiushchei_shesterni.html</t>
  </si>
  <si>
    <t>13-0134</t>
  </si>
  <si>
    <t>Вилка выжима сцепления</t>
  </si>
  <si>
    <t>Втулка вилки блокировки дифференциала (шт.)</t>
  </si>
  <si>
    <t>Втулка рычага выжимного подшипника (шт.)</t>
  </si>
  <si>
    <t>Диск сцепления фрикционный (шт.)</t>
  </si>
  <si>
    <t>Камера 6х12 (шт.)</t>
  </si>
  <si>
    <t>Кольцо тормозное (шт.)</t>
  </si>
  <si>
    <t>Корпус трансмиссии 6 -и скорост. R180, R190, R195 (Claus) (шт.)</t>
  </si>
  <si>
    <t>Крепеж двигателя задний (шт.)</t>
  </si>
  <si>
    <t>Крепеж двигателя передний (шт.)</t>
  </si>
  <si>
    <t>Крышка вала главного (пластик 2-и отверстия) (шт.)</t>
  </si>
  <si>
    <t>Крышка вала сцепления (пластик 3-и отверстия) (шт.)</t>
  </si>
  <si>
    <t>Крышка трансмиссии верхняя (шт.)</t>
  </si>
  <si>
    <t>Крышка трансмиссии левая (шт.)</t>
  </si>
  <si>
    <t>Крышка трансмиссии направляющая (шт.)</t>
  </si>
  <si>
    <t>Крышка трансмиссии правая (шт.)</t>
  </si>
  <si>
    <t>Крышка трансмиссии торцевая (шт.)</t>
  </si>
  <si>
    <t>Муфта сцепления в сборе R180, R190, R195 (шт.)</t>
  </si>
  <si>
    <t>Ось вилки передач (шт.)</t>
  </si>
  <si>
    <t>Ось вилки повышающей\понижающей шестерни (шт.)</t>
  </si>
  <si>
    <t>Патрон рычага выжимного подшипника (рычаг+ втулка+подшипник+основание)</t>
  </si>
  <si>
    <t>Подшипник 6204 (шт.)</t>
  </si>
  <si>
    <t>Подшипник 6206 (шт.)</t>
  </si>
  <si>
    <t>Подшипник 6304 (шт.)</t>
  </si>
  <si>
    <t>Подшипник выжимной (шт.)</t>
  </si>
  <si>
    <t>Полуось трансмиссии (шт.)</t>
  </si>
  <si>
    <t>Полуось трансмиссии и подшипниками (шт.)</t>
  </si>
  <si>
    <t>Пружина оси вилки (шт.)</t>
  </si>
  <si>
    <t>Пружина шестерни дифференциала (шт.)</t>
  </si>
  <si>
    <t>Рама под мотор (шт.)</t>
  </si>
  <si>
    <t>Резина 6х12 (шт.)</t>
  </si>
  <si>
    <t>http://motorcraft.ua/zapchasti/rezina-dlya-motobloka-6-12.html</t>
  </si>
  <si>
    <t>13-0028</t>
  </si>
  <si>
    <t>Ремень 1700 (шт.)</t>
  </si>
  <si>
    <t>http://motorcraft.ua/zapchasti/zapchasti-dlya-motoblokov/remen-db-l-1700.html</t>
  </si>
  <si>
    <t>13-0113</t>
  </si>
  <si>
    <t>Ремень В3150 (шт.)</t>
  </si>
  <si>
    <t>Рычаг выжимного подшипника (шт.)</t>
  </si>
  <si>
    <t>Рычаг тормоза (шт.)</t>
  </si>
  <si>
    <t>Тормозной вал (шт.)</t>
  </si>
  <si>
    <t>Трансмиссия 175-195 (крепление на 3-и болта) (шт.)</t>
  </si>
  <si>
    <t>http://motorcraft.ua/zapchasti/zapchasti-dlya-motoblokov/transmissiya-motoblok.html</t>
  </si>
  <si>
    <t>13-0048</t>
  </si>
  <si>
    <t>Шарик оси вилки (шт.)</t>
  </si>
  <si>
    <t>Шестерня ведомая  пер\зад передачи (тормозная) Z=20 (шт.)</t>
  </si>
  <si>
    <t>Шестерня ведомая 1 передачи Z=43 (шт.)</t>
  </si>
  <si>
    <t>http://motorcraft.ua/zapchasti/zapchasti-dlya-motoblokov/shesternya-z-43.html</t>
  </si>
  <si>
    <t>13-0119</t>
  </si>
  <si>
    <t>Шестерня ведомая 2 передачи Z=38 (шт.)</t>
  </si>
  <si>
    <t>http://motorcraft.ua/zapchasti/zapchasti-dlya-motoblokov/shesternya-z-38.html</t>
  </si>
  <si>
    <t>13-0120</t>
  </si>
  <si>
    <t>Шестерня ведомая 3 передачи Z=31 (шт.)</t>
  </si>
  <si>
    <t>http://motorcraft.ua/zapchasti/zapchasti-dlya-motoblokov/shesternya-z-31.html</t>
  </si>
  <si>
    <t>13-0121</t>
  </si>
  <si>
    <t>Шестерня ведомая повышающая  Z=26\15 (шт.)</t>
  </si>
  <si>
    <t>http://motorcraft.ua/zapchasti/zapchasti-dlya-motoblokov/shesternya-z-26-15.html</t>
  </si>
  <si>
    <t>13-0122</t>
  </si>
  <si>
    <t>Шестерня ведомая понижающая Z=49 (шт.)</t>
  </si>
  <si>
    <t>http://motorcraft.ua/zapchasti/zapchasti-dlya-motoblokov/shesternya-z-49.html</t>
  </si>
  <si>
    <t>13-0116</t>
  </si>
  <si>
    <t>Шестерня ведущая 1\зад. передачи Z=16 (шт.)</t>
  </si>
  <si>
    <t>Шестерня ведущая 2\3 передачи Z=29\22 (шт.)</t>
  </si>
  <si>
    <t>http://motorcraft.ua/zapchasti/zapchasti-dlya-motoblokov/shesternya-z-22-29.html</t>
  </si>
  <si>
    <t>13-0115</t>
  </si>
  <si>
    <t>Шестерня дифференциала ведомая Z=15 (шт.)</t>
  </si>
  <si>
    <t>http://motorcraft.ua/zapchasti/zapchasti-dlya-motoblokov/shesternya-z-15.html</t>
  </si>
  <si>
    <t>13-0118</t>
  </si>
  <si>
    <t>Шестерня дифференциала ведущая Z=47 (шт.)</t>
  </si>
  <si>
    <t>http://motorcraft.ua/zapchasti/zapchasti-dlya-motoblokov/shesternya-z-47.html</t>
  </si>
  <si>
    <t>13-0117</t>
  </si>
  <si>
    <t>Шестерня промежуточная зад. передачи Z=20\26 (шт.)</t>
  </si>
  <si>
    <t>http://motorcraft.ua/zapchasti/zapchasti-dlya-motoblokov/shesternya-z-20-26.html</t>
  </si>
  <si>
    <t>13-0123</t>
  </si>
  <si>
    <t>Шпонка полуоси (шт.)</t>
  </si>
  <si>
    <t>Фреза мотоблока</t>
  </si>
  <si>
    <t>Вал ведущий фрезы (шт.)</t>
  </si>
  <si>
    <t>http://motorcraft.ua/zapchasti/zapchasti-dlya-motoblokov/val_vedomiy_frezi.html</t>
  </si>
  <si>
    <t>13-0140</t>
  </si>
  <si>
    <t>Вал культивирующего ротора (шт.)</t>
  </si>
  <si>
    <t>http://motorcraft.ua/zapchasti/zapchasti-dlya-motoblokov/val_vedushiy_frezi.html</t>
  </si>
  <si>
    <t>13-0141</t>
  </si>
  <si>
    <t>Звезда цепи ведомая (шт.)</t>
  </si>
  <si>
    <t>Звезда цепи ведущая (шт.)</t>
  </si>
  <si>
    <t>Натяжная пластина цепи фрезы (шт.)</t>
  </si>
  <si>
    <t>Ножи фрезы (шт.)</t>
  </si>
  <si>
    <t>http://motorcraft.ua/zapchasti/noj-frezi-motobloka.html</t>
  </si>
  <si>
    <t>13-0024</t>
  </si>
  <si>
    <t>Носок фрезы (шт.)</t>
  </si>
  <si>
    <t>Фреза мотоблочная (шт.)</t>
  </si>
  <si>
    <t>Фреза моторакторная (шт.)</t>
  </si>
  <si>
    <t>Цепь фрезы культиватора (шт.)</t>
  </si>
  <si>
    <t>Шестерня привода фрезы (шт.)</t>
  </si>
  <si>
    <t>Электрика Мотоблока Мототрактора</t>
  </si>
  <si>
    <t>АКБ мотоблока (шт.)</t>
  </si>
  <si>
    <t>Амперметр (шт.)</t>
  </si>
  <si>
    <t>Бендикс R-175-180 (шт.)</t>
  </si>
  <si>
    <t>Бендикс R-190-195 (шт.)</t>
  </si>
  <si>
    <t>Блок подрулевой (гитара) мототрактора Силач (шт.)</t>
  </si>
  <si>
    <t>Генератор маховика (б/с) R-175-180</t>
  </si>
  <si>
    <t>Генератор маховика (б/с) R-190-195</t>
  </si>
  <si>
    <t>Замок зажигания мотоблока (шт.)</t>
  </si>
  <si>
    <t>Клемы свинцовые АКБ (шт.)</t>
  </si>
  <si>
    <t>Провода АКБ комплект (шт.)</t>
  </si>
  <si>
    <t>Реле-регулятор (шт.)</t>
  </si>
  <si>
    <t>Реле втягиваюшее R175-180</t>
  </si>
  <si>
    <t>Рубильник (выключатель массы) (шт.)</t>
  </si>
  <si>
    <t>Стартер R175/180 (шт.)</t>
  </si>
  <si>
    <t>Стартер R190/195 (шт.)</t>
  </si>
  <si>
    <t>Статор генератора (б/с) R-175-195 (шт.)</t>
  </si>
  <si>
    <t>Фара мотоблока 180 (шт.)</t>
  </si>
  <si>
    <t>Фара мотоблока 190-95 (шт.)</t>
  </si>
  <si>
    <t>Электропроводка мототрактора Силач (шт.)</t>
  </si>
  <si>
    <t>Запчасти мототрактора Силач</t>
  </si>
  <si>
    <t>Гидронасос мототрактора Силач (шт.)</t>
  </si>
  <si>
    <t>http://motorcraft.ua/zapchasti/zapchasti-dlya-mototraktorov/nasos-gidravliki.html</t>
  </si>
  <si>
    <t>Гидроцилиндр мототрактора Силач (шт.)</t>
  </si>
  <si>
    <t>Заглушки передних ступиц (шт.)</t>
  </si>
  <si>
    <t>Колесо 4Х10 (шт.)</t>
  </si>
  <si>
    <t>Колесо 6Х12 (шт.)</t>
  </si>
  <si>
    <t>Комплект гидравлических соединений мототрактора Силач (шт.)</t>
  </si>
  <si>
    <t>Кронштейн крыльев задних мототрактора Силач (шт.)</t>
  </si>
  <si>
    <t>Кронштейн сиденья мототрактора Силач (шт.)</t>
  </si>
  <si>
    <t>Мост предний мототрактора Силач (шт.)</t>
  </si>
  <si>
    <t>Ось передней балки мототрактора Силач (шт.)</t>
  </si>
  <si>
    <t>Панель полика мототрактора Силач (шт.)</t>
  </si>
  <si>
    <t>Педаль газа мототрактора Силач (шт.)</t>
  </si>
  <si>
    <t>Переходник привода гидронасоса мототрактора Силач (шт.)</t>
  </si>
  <si>
    <t>Рама мототрактора Силач (шт.)</t>
  </si>
  <si>
    <t>Ролик натяжной верхний  мототрактора Силач (шт.)</t>
  </si>
  <si>
    <t>Ролик натяжной нижний мототрактора Силачь (шт.)</t>
  </si>
  <si>
    <t>Рулевая колонка мототрактора Силач (шт.)</t>
  </si>
  <si>
    <t>Рычаг КПП мототрактора Силач (шт.)</t>
  </si>
  <si>
    <t>Рычаг управления гидронасоса мототрактора Силач (шт.)</t>
  </si>
  <si>
    <t>Сошка рулевая мототрактора Силач (шт.)</t>
  </si>
  <si>
    <t>Трансмиссия мототрактора Силач (шт.)</t>
  </si>
  <si>
    <t>Трос газа мототрактора Силач (шт.)</t>
  </si>
  <si>
    <t>Тяга рулевая мототрактора Силач (шт.)</t>
  </si>
  <si>
    <t>Тяги сцепления. тормоза комплект мототрактора Силач (шт.)</t>
  </si>
  <si>
    <t>Фреза мототрактора Силач (шт.)</t>
  </si>
  <si>
    <t>Шланги гидравлики комплект мототрактора Силач</t>
  </si>
  <si>
    <t>Запчасти культиваторы</t>
  </si>
  <si>
    <t>АКБ 105 и 135 (шт.)</t>
  </si>
  <si>
    <t>Амортизатор топливного бака  178F, 186F  т105-135 (шт.)</t>
  </si>
  <si>
    <t>Балансировочный вал в сборе 178 т105 (шт.)</t>
  </si>
  <si>
    <t>Балансировочный вал в сборе 186 т135 (шт.)</t>
  </si>
  <si>
    <t>Блок цилиндров  178 т105 (шт.)</t>
  </si>
  <si>
    <t>Блок цилиндров  186 т135 (шт.)</t>
  </si>
  <si>
    <t>Вал вилки КПП 105-135 (шт.)</t>
  </si>
  <si>
    <t>Вал вилки реверса 105-135 (шт.)</t>
  </si>
  <si>
    <t>Вал вилки сцепления 105-135 (шт.)</t>
  </si>
  <si>
    <t>Вал главный редуктора 105-135 (шт.)</t>
  </si>
  <si>
    <t>Вал промежуточный 105-135 (шт.)</t>
  </si>
  <si>
    <t>Вал реверса 105-135 (шт.)</t>
  </si>
  <si>
    <t>Венец Маховика 178F Т105 (шт.)</t>
  </si>
  <si>
    <t>Венец Маховика 186F Т135 (шт.)</t>
  </si>
  <si>
    <t>Вилка КПП 105-135 (шт.)</t>
  </si>
  <si>
    <t>Вилка реверса (шт.)</t>
  </si>
  <si>
    <t>Вилка сцепления 105-135 (шт.)</t>
  </si>
  <si>
    <t>Вкладыш 178 т105 (шт.)</t>
  </si>
  <si>
    <t>Вкладыш 186 т135 (шт.)</t>
  </si>
  <si>
    <t>Втулка (шт.)</t>
  </si>
  <si>
    <t>Втулка вала промежуточного 105-135 (шт.)</t>
  </si>
  <si>
    <t>Втулка вилки реверса 20х16х31.5 105-135 (шт.)</t>
  </si>
  <si>
    <t>Втулка главного вала 105-135 (шт.)</t>
  </si>
  <si>
    <t>Втулка кулисы КПП 105-135 (шт.)</t>
  </si>
  <si>
    <t>Генератор 178F, 186F т105-135 (шт.)</t>
  </si>
  <si>
    <t>Глушитель 178 т105 (шт.)</t>
  </si>
  <si>
    <t>Головка цилиндров (в сборе) 178 т105 (шт.)</t>
  </si>
  <si>
    <t>Головка цилиндров (в сборе) 186 т135 (шт.)</t>
  </si>
  <si>
    <t>Двигатель WM178F  Т105 (шт.)</t>
  </si>
  <si>
    <t>Двигатель WM178F  Т105+стартерный (шт.)</t>
  </si>
  <si>
    <t>Двигатель WM186F  Т135 (шт.)</t>
  </si>
  <si>
    <t>Диск колесный (две половинки) R8.00 (шт.)</t>
  </si>
  <si>
    <t>Диск колесный R10.00 (шт.)</t>
  </si>
  <si>
    <t>Диски промежуточные сцепления 105-135 (шт.)</t>
  </si>
  <si>
    <t>Диски фрикционные сцепления 105-135 (шт.)</t>
  </si>
  <si>
    <t>Заводная тарелка 178 т105 (шт.)</t>
  </si>
  <si>
    <t>Заводной механизм 178F,  т105 (шт.)</t>
  </si>
  <si>
    <t>Заводной механизм 186F,  т135 (шт.)</t>
  </si>
  <si>
    <t>Замок зажигания 105 и 135 (шт.)</t>
  </si>
  <si>
    <t>Камера 4х8 105-135 (шт.)</t>
  </si>
  <si>
    <t>Клапан впускной 178 т105 (шт.)</t>
  </si>
  <si>
    <t>Клапан выпускной 178 т105 (шт.)</t>
  </si>
  <si>
    <t>Коленвал 178 т105 (шт.)</t>
  </si>
  <si>
    <t>Коленвал в сборе 178 т105 (шт.)</t>
  </si>
  <si>
    <t>Коленвал в сборе 186 т135 (шт.)</t>
  </si>
  <si>
    <t>Колпачек маслосъемный 178 т105 (шт.)</t>
  </si>
  <si>
    <t>Колпачек маслосъемный 186 т135 (шт.)</t>
  </si>
  <si>
    <t>Кольца поршневые std 178F Т105 компл (шт.)</t>
  </si>
  <si>
    <t>Кольца поршневые std 186F Т135 компл (шт.)</t>
  </si>
  <si>
    <t>Кольцо резиновое  (вала главного)17х1.8 (шт.)</t>
  </si>
  <si>
    <t>Кольцо резиновое  (вала главного) 25х2 (шт.)</t>
  </si>
  <si>
    <t>Кольцо резиновое  (вала главного) 45х1,8 (шт.)</t>
  </si>
  <si>
    <t>Кольцо резиновое  (вилки КПП) 11.2х2.65 (шт.)</t>
  </si>
  <si>
    <t>Кольцо уплотнительное головки цилиндров 178 т105 (шт.)</t>
  </si>
  <si>
    <t>Кольцо уплотнительное головки цилиндров 178 т135 (шт.)</t>
  </si>
  <si>
    <t>Коромысло в сборе 178 т105 (шт.)</t>
  </si>
  <si>
    <t>Коромысло в сборе 186 т135 (шт.)</t>
  </si>
  <si>
    <t>Корпус воздушного фильтра (шт.)</t>
  </si>
  <si>
    <t>Кран топливный 105 и 135 (шт.)</t>
  </si>
  <si>
    <t>Кронштейн топливного бака верхний 178 т105 (шт.)</t>
  </si>
  <si>
    <t>Кронштейн топливного бака нижний 178 т105 (шт.)</t>
  </si>
  <si>
    <t>Крышка бака 178F,186F т105-135 (шт.)</t>
  </si>
  <si>
    <t>Крышка картера 178 т105 (шт.)</t>
  </si>
  <si>
    <t>Крышка картера 186 т135 (шт.)</t>
  </si>
  <si>
    <t>Крышка клапанов в сборе 170,178 т105 (шт.)</t>
  </si>
  <si>
    <t>Крышка клапанов в сборе 186 т135 (шт.)</t>
  </si>
  <si>
    <t>Кулиса КПП 105-135 (шт.)</t>
  </si>
  <si>
    <t>Маховик(ручной стартер) 178F Т105 (шт.)</t>
  </si>
  <si>
    <t>Маховик(ручной стартер) 186F Т135 (шт.)</t>
  </si>
  <si>
    <t>Насос масляный 178F, 186F т105-135 (шт.)</t>
  </si>
  <si>
    <t>Насос топливный 178F,  т105 (шт.)</t>
  </si>
  <si>
    <t>Насос топливный 186F,  т135 (шт.)</t>
  </si>
  <si>
    <t>Нож фрезы L 105 и 135 (шт.)</t>
  </si>
  <si>
    <t>Нож фрезы R 105 и 135 (шт.)</t>
  </si>
  <si>
    <t>Ограничитель (вала заднего хода) 105-135 (шт.)</t>
  </si>
  <si>
    <t>Палец поршневой 178 t105 (шт.)</t>
  </si>
  <si>
    <t>Палец поршневой 186 t135 (шт.)</t>
  </si>
  <si>
    <t>Пластина нажимная (вала главного) 105-135 (шт.)</t>
  </si>
  <si>
    <t>Пластина нажимная (вала реверса) 105-135 (шт.)</t>
  </si>
  <si>
    <t>Подшипник 51104 вала промежуточного 105-135 (шт.)</t>
  </si>
  <si>
    <t>Подшипник 6307  178 т105 (шт.)</t>
  </si>
  <si>
    <t>Подшипник K182420 (вала промежуточного) (шт.)</t>
  </si>
  <si>
    <t>Подшипник вала главного 6204 (шт.)</t>
  </si>
  <si>
    <t>Покрышка 4.00 х 10 (шт.)</t>
  </si>
  <si>
    <t>Покрышка 4.00 х 8 (шт.)</t>
  </si>
  <si>
    <t>Поршень std 178F Т105 78 мм (шт.)</t>
  </si>
  <si>
    <t>Поршень std 186F Т135 86 мм (шт.)</t>
  </si>
  <si>
    <t>Проводка зажигания 105 и 135 (шт.)</t>
  </si>
  <si>
    <t>Прокладка 20 (вала главного) 105-135 (шт.)</t>
  </si>
  <si>
    <t>Прокладка 30х6.5х3 (шт.)</t>
  </si>
  <si>
    <t>Прокладка вала промежуточного 105-135 (шт.)</t>
  </si>
  <si>
    <t>Прокладка головки цилиндров 178 т105 (шт.)</t>
  </si>
  <si>
    <t>Прокладка головки цилиндров 186 т135 (шт.)</t>
  </si>
  <si>
    <t>Прокладка крышки клапанов 178 т105 (шт.)</t>
  </si>
  <si>
    <t>Прокладка топливного насоса 170, 178, 186 (шт.)</t>
  </si>
  <si>
    <t>Прокладки комплект  178F, t105 (шт.)</t>
  </si>
  <si>
    <t>Прокладки комплект  186F, t135 (шт.)</t>
  </si>
  <si>
    <t>Пружина (вала главного) 105-135 (шт.)</t>
  </si>
  <si>
    <t>Пружина (вала реверса) 105-135 (шт.)</t>
  </si>
  <si>
    <t>Пружина сцепления 105-135 (шт.)</t>
  </si>
  <si>
    <t>Распрадвал 178 т105 (шт.)</t>
  </si>
  <si>
    <t>Распрадвал 186 т135 (шт.)</t>
  </si>
  <si>
    <t>Регулятор газа 105 и 135 (шт.)</t>
  </si>
  <si>
    <t>Редуктор 105-135 (шт.)</t>
  </si>
  <si>
    <t>Реле напряжения 178F, 186F  105 и 135 (шт.)</t>
  </si>
  <si>
    <t>Рукоятки резиновые 105-135 (шт.)</t>
  </si>
  <si>
    <t>Ручка заводная 105 и 135 (шт.)</t>
  </si>
  <si>
    <t>Ручка заднего хода и сцепления 105-135 (шт.)</t>
  </si>
  <si>
    <t>Сальник B25х40х7 (вала главного) 105-135 (шт.)</t>
  </si>
  <si>
    <t>Сальник сливной пробки 170, 178, 186 (шт.)</t>
  </si>
  <si>
    <t>Сальники комплект  178F, t105 (шт.)</t>
  </si>
  <si>
    <t>Сальники комплект  186F, t135 (шт.)</t>
  </si>
  <si>
    <t>Седло пружины (вала реверса) 105-135 (шт.)</t>
  </si>
  <si>
    <t>Стартер 178F, 186F  105 и 135 (шт.)</t>
  </si>
  <si>
    <t>Стопорное кольцо пальца 178 t105 (шт.)</t>
  </si>
  <si>
    <t>Стопорное кольцо пальца 186 t135 (шт.)</t>
  </si>
  <si>
    <t>Сухарь клапана 178 т105 (шт.)</t>
  </si>
  <si>
    <t>Сухарь клапана 186 т135 (шт.)</t>
  </si>
  <si>
    <t>Сцепление в сборе 105-135 (шт.)</t>
  </si>
  <si>
    <t>Толкатель клапана 178 т105 (шт.)</t>
  </si>
  <si>
    <t>Толкатель клапана 186 т135 (шт.)</t>
  </si>
  <si>
    <t>Трос газа 105 (шт.)</t>
  </si>
  <si>
    <t>Трос заднего хода 105 (шт.)</t>
  </si>
  <si>
    <t>Трос сцепления 105-135 (шт.)</t>
  </si>
  <si>
    <t>Труба фрезы 105 и 135 (шт.)</t>
  </si>
  <si>
    <t>Трубка топливная 178 т105 (шт.)</t>
  </si>
  <si>
    <t>Трубка топливная 186 т135 (шт.)</t>
  </si>
  <si>
    <t>Трубка топливная обратки 178F,186F т105-135 (шт.)</t>
  </si>
  <si>
    <t>Указатель уровня топлива 178 т105 (шт.)</t>
  </si>
  <si>
    <t>Фильтр воздушный (корпус) 178 т105 (шт.)</t>
  </si>
  <si>
    <t>Фильтр воздушный (корпус) 186 т135 (шт.)</t>
  </si>
  <si>
    <t>Фильтр воздушный (элемент) 186 т135 (шт.)</t>
  </si>
  <si>
    <t>Фильтр маслянный 178 т105 (шт.)</t>
  </si>
  <si>
    <t>Форсунка 178 т105 (шт.)</t>
  </si>
  <si>
    <t>Форсунка 186 т135 (шт.)</t>
  </si>
  <si>
    <t>Шарик стальной 6мм (вала главного) 105-135 (шт.)</t>
  </si>
  <si>
    <t>Шестерня ведущая  (вала главного) 105-135 (шт.)</t>
  </si>
  <si>
    <t>Шестерня ведущая коническая (промежуточного вала) 105-135 (шт.)</t>
  </si>
  <si>
    <t>Шестерня двойная вала промежуточного 105-135 (шт.)</t>
  </si>
  <si>
    <t>Шестерня двойная вала реверса 105-135 (шт.)</t>
  </si>
  <si>
    <t>Шестерня распределительная распредвала 178 т105 (шт.)</t>
  </si>
  <si>
    <t>Шестерня распределительная распредвала 186 т135 (шт.)</t>
  </si>
  <si>
    <t>Шпонка А6х6х20 (главного и промежуточного, вала) 105-135 (шт.)</t>
  </si>
  <si>
    <t>Шпонка шестерни распредвала 178 т105 (шт.)</t>
  </si>
  <si>
    <t>Шпонка шестерни распредвала 186 т135 (шт.)</t>
  </si>
  <si>
    <t>Штанга клапана 178 т105 (шт.)</t>
  </si>
  <si>
    <t>Штанга клапана 186 т135 (шт.)</t>
  </si>
  <si>
    <t>Щуп редуктора 105-135 (шт.)</t>
  </si>
  <si>
    <t>Запчасти к мопедам</t>
  </si>
  <si>
    <t>Evolution</t>
  </si>
  <si>
    <t>Багажник белый (шт.)</t>
  </si>
  <si>
    <t>13-0039</t>
  </si>
  <si>
    <t>Багажник красный (шт.)</t>
  </si>
  <si>
    <t>Багажник синий (шт.)</t>
  </si>
  <si>
    <t>Боковая панель (левая ) белый (шт.)</t>
  </si>
  <si>
    <t>13-0041</t>
  </si>
  <si>
    <t>Боковая панель (левая ) Синий (шт.)</t>
  </si>
  <si>
    <t>Боковая панель (левая) Красный (шт.)</t>
  </si>
  <si>
    <t>Боковая панель (правая ) белый (шт.)</t>
  </si>
  <si>
    <t>13-0042</t>
  </si>
  <si>
    <t>Боковая панель (правая ) Красный (шт.)</t>
  </si>
  <si>
    <t>Боковая панель (правая ) Синий (шт.)</t>
  </si>
  <si>
    <t>Голова  белый (шт.)</t>
  </si>
  <si>
    <t>13-0043</t>
  </si>
  <si>
    <t>Голова Красный (шт.)</t>
  </si>
  <si>
    <t>Голова Синий (шт.)</t>
  </si>
  <si>
    <t>Деко белый (шт.)</t>
  </si>
  <si>
    <t>13-0044</t>
  </si>
  <si>
    <t>Деко красный (шт.)</t>
  </si>
  <si>
    <t>Жабры клюва (комплект) Белый (шт.)</t>
  </si>
  <si>
    <t>Жабры клюва (комплект) Красный (шт.)</t>
  </si>
  <si>
    <t>Зеркала пара белый (шт.)</t>
  </si>
  <si>
    <t>Зеркала пара красный (шт.)</t>
  </si>
  <si>
    <t>Зеркала пара синий (шт.)</t>
  </si>
  <si>
    <t>Клюв  белый (шт.)</t>
  </si>
  <si>
    <t>13-0046</t>
  </si>
  <si>
    <t>Клюв Красный (шт.)</t>
  </si>
  <si>
    <t>крыло переднее (задняя часть) белый (шт.)</t>
  </si>
  <si>
    <t>крыло переднее (задняя часть) красный (шт.)</t>
  </si>
  <si>
    <t>крыло переднее (задняя частьсиний (шт.)</t>
  </si>
  <si>
    <t>крыло переднее (пердняя часть) Белый (шт.)</t>
  </si>
  <si>
    <t>13-0045</t>
  </si>
  <si>
    <t>крыло переднее (пердняя часть) красный (шт.)</t>
  </si>
  <si>
    <t>крыло переднее (пердняя часть) синий (шт.)</t>
  </si>
  <si>
    <t>Накладка голову белая (шт.)</t>
  </si>
  <si>
    <t>13-0040</t>
  </si>
  <si>
    <t>Накладка голову красная (шт.)</t>
  </si>
  <si>
    <t>Накладка голову синяя (шт.)</t>
  </si>
  <si>
    <t>Накладка на бок (левая) (шт.)</t>
  </si>
  <si>
    <t>Накладка на бок (правая) (шт.)</t>
  </si>
  <si>
    <t>панель стыковочная задняя (верх) белый (шт.)</t>
  </si>
  <si>
    <t>панель стыковочная задняя (верх) красный (шт.)</t>
  </si>
  <si>
    <t>панель стыковочная задняя (верх) Синий (шт.)</t>
  </si>
  <si>
    <t>панель стыковочная задняя (низ) красный (шт.)</t>
  </si>
  <si>
    <t>панель стыковочная задняя (низ)  белый (шт.)</t>
  </si>
  <si>
    <t>панель стыковочная задняя (низ)  Синий (шт.)</t>
  </si>
  <si>
    <t>Порог Левый белый (шт.)</t>
  </si>
  <si>
    <t>Порог Левый Красный (шт.)</t>
  </si>
  <si>
    <t>Порог Левый Синий (шт.)</t>
  </si>
  <si>
    <t>Порог Правый белый (шт.)</t>
  </si>
  <si>
    <t>Порог Правый Красный (шт.)</t>
  </si>
  <si>
    <t>Порог Правый Синий (шт.)</t>
  </si>
  <si>
    <t>Freedom</t>
  </si>
  <si>
    <t>Голова белый (шт.)</t>
  </si>
  <si>
    <t>Голова красный (шт.)</t>
  </si>
  <si>
    <t>Голова синий (шт.)</t>
  </si>
  <si>
    <t>жабры клюва комплект Белый (шт.)</t>
  </si>
  <si>
    <t>жабры клюва комплект красный (шт.)</t>
  </si>
  <si>
    <t>жабры клюва комплект синий (шт.)</t>
  </si>
  <si>
    <t>Клюв белый (шт.)</t>
  </si>
  <si>
    <t>Клюв красный (шт.)</t>
  </si>
  <si>
    <t>Клюв синий (шт.)</t>
  </si>
  <si>
    <t>Крыло переднее (передняя часть) белый (шт.)</t>
  </si>
  <si>
    <t>Крыло переднее (передняя часть) красный (шт.)</t>
  </si>
  <si>
    <t>Крыло переднее (передняя часть) синий (шт.)</t>
  </si>
  <si>
    <t>молдинг боковой панели (левый) белый (шт.)</t>
  </si>
  <si>
    <t>молдинг боковой панели (левый) красный пара (шт.)</t>
  </si>
  <si>
    <t>молдинг боковой панели (левый) синий пара (шт.)</t>
  </si>
  <si>
    <t>молдинг боковой панели (правый) белый (шт.)</t>
  </si>
  <si>
    <t>молдинг боковой панели (правый) красный (шт.)</t>
  </si>
  <si>
    <t>молдинг боковой панели (правый) синий (шт.)</t>
  </si>
  <si>
    <t>Накладка на бок (Левая) белый (шт.)</t>
  </si>
  <si>
    <t>Накладка на бок (Левая) красный (шт.)</t>
  </si>
  <si>
    <t>Накладка на бок (Левая) синий (шт.)</t>
  </si>
  <si>
    <t>Накладка на бок (Правая) белый (шт.)</t>
  </si>
  <si>
    <t>Накладка на бок (Правая) красный (шт.)</t>
  </si>
  <si>
    <t>Накладка на бок (Правая) синий (шт.)</t>
  </si>
  <si>
    <t>Накладка на голову белый (шт.)</t>
  </si>
  <si>
    <t>Накладка на голову красный (шт.)</t>
  </si>
  <si>
    <t>Панель боковая (левая) белый (шт.)</t>
  </si>
  <si>
    <t>Панель боковая (левая) красный (шт.)</t>
  </si>
  <si>
    <t>Панель боковая (левая) синий (шт.)</t>
  </si>
  <si>
    <t>Панель боковая (правая) белый (шт.)</t>
  </si>
  <si>
    <t>Панель боковая (правая) красный (шт.)</t>
  </si>
  <si>
    <t>Панель боковая (правая) синий (шт.)</t>
  </si>
  <si>
    <t>панель стыковочная (верх) задняя белый (шт.)</t>
  </si>
  <si>
    <t>панель стыковочная (верх) задняя красный (шт.)</t>
  </si>
  <si>
    <t>панель стыковочная (верх) задняя синий (шт.)</t>
  </si>
  <si>
    <t>Порог левый белый (шт.)</t>
  </si>
  <si>
    <t>Порог левый красный (шт.)</t>
  </si>
  <si>
    <t>Порог левый синий (шт.)</t>
  </si>
  <si>
    <t>Порог правый белый (шт.)</t>
  </si>
  <si>
    <t>Порог правый красный (шт.)</t>
  </si>
  <si>
    <t>Порог правый синий (шт.)</t>
  </si>
  <si>
    <t>Альфа, Дельта</t>
  </si>
  <si>
    <t>Акумулятор  3в (шт.)</t>
  </si>
  <si>
    <t>13-0061</t>
  </si>
  <si>
    <t>аммортизатор задний d-54mm, L-340мм (пар)</t>
  </si>
  <si>
    <t>13-0052</t>
  </si>
  <si>
    <t>Амотризатор передний (перья + стаканы) d-25mm, L-620 mm (шт.)</t>
  </si>
  <si>
    <t>13-0053</t>
  </si>
  <si>
    <t>Бак топливный черный Дельта (шт.)</t>
  </si>
  <si>
    <t>Ветровое стекло с креплением прозрачное (шт.)</t>
  </si>
  <si>
    <t>13-0058</t>
  </si>
  <si>
    <t>Впускной коллектор 49сс-72сс (Альфа. Дельта) (шт.)</t>
  </si>
  <si>
    <t>13-0078</t>
  </si>
  <si>
    <t>Головка цилиндров 49сс  (Альфа. Дельта) (шт.)</t>
  </si>
  <si>
    <t>13-0077</t>
  </si>
  <si>
    <t>Двигатель 110сс Alpha (шт.)</t>
  </si>
  <si>
    <t>13-0073</t>
  </si>
  <si>
    <t>Дуги безопасности хромированные Альфа (шт.)</t>
  </si>
  <si>
    <t>13-0103</t>
  </si>
  <si>
    <t>Защита цепи черная (шт.)</t>
  </si>
  <si>
    <t/>
  </si>
  <si>
    <t>13-0066</t>
  </si>
  <si>
    <t>Звезды приводные комплект 420   z14 x z41 (Альфа. Дельта) (шт.)</t>
  </si>
  <si>
    <t>зеркала хромированные (шт.)</t>
  </si>
  <si>
    <t>13-0065</t>
  </si>
  <si>
    <t>Карбюратор 110сс (шт.)</t>
  </si>
  <si>
    <t>13-0059</t>
  </si>
  <si>
    <t>Катушка зажигания с насвечником (шт.)</t>
  </si>
  <si>
    <t>Клапана пара 49сс  (Альфа. Дельта) (шт.)</t>
  </si>
  <si>
    <t>Колодки тормозные барабан  (Альфа. Дельта) (шт.)</t>
  </si>
  <si>
    <t>13-0070</t>
  </si>
  <si>
    <t>Крыло переднее старого образца Дельта синее, красное (шт.)</t>
  </si>
  <si>
    <t>13-0071</t>
  </si>
  <si>
    <t>Крышки боковые (красные) Альфа (шт.)</t>
  </si>
  <si>
    <t>курки тормоза и сцепления  (Альфа. Дельта) (шт.)</t>
  </si>
  <si>
    <t>лапка заводная кикстартера (Альфа, Дельта) (к-т)</t>
  </si>
  <si>
    <t>Линза фары круглая 140мм (шт.)</t>
  </si>
  <si>
    <t>13-0083</t>
  </si>
  <si>
    <t>Панель приборов тахометр и спидомер (шт.)</t>
  </si>
  <si>
    <t>13-0054</t>
  </si>
  <si>
    <t>педаль тормоза (шт.)</t>
  </si>
  <si>
    <t>поворотники альфа (шт.)</t>
  </si>
  <si>
    <t>подшипник рулевой комплект (Альфа. Дельта) (шт.)</t>
  </si>
  <si>
    <t>13-0079</t>
  </si>
  <si>
    <t>Покрышка зубастая 2.5-17 с камерой (шт.)</t>
  </si>
  <si>
    <t>поршень в комплекте  47мм (Альфа. Дельта) (шт.)</t>
  </si>
  <si>
    <t>Пульты левый правый провод (Альфа, Дельта) (к-т)</t>
  </si>
  <si>
    <t>Пульты левый правый с фишками (Альфа, Дельта) (к-т)</t>
  </si>
  <si>
    <t>Реле- регулятор (зарядки) (шт.)</t>
  </si>
  <si>
    <t>13-0087</t>
  </si>
  <si>
    <t>Руль хромированный 22мм (шт.)</t>
  </si>
  <si>
    <t>13-0072</t>
  </si>
  <si>
    <t>ручки резиновые (грипсы) (шт.)</t>
  </si>
  <si>
    <t>13-0060</t>
  </si>
  <si>
    <t>Сиденье пасажирское Дельта (шт.)</t>
  </si>
  <si>
    <t>Стоп с кронштейном (шт.)</t>
  </si>
  <si>
    <t>13-0102</t>
  </si>
  <si>
    <t>Тросик газа (Альфа. Дельта) (шт.)</t>
  </si>
  <si>
    <t>13-0069</t>
  </si>
  <si>
    <t>Тросик переднего тормоза ST-120 mm (Альфа. Дельта) (шт.)</t>
  </si>
  <si>
    <t>13-0068</t>
  </si>
  <si>
    <t>Тросик спидометра (Альфа. Дельта) (шт.)</t>
  </si>
  <si>
    <t>Тросик сцепления  (Альфа. Дельта) (шт.)</t>
  </si>
  <si>
    <t>труба выхлопная хром 49сс-72сс (Альфа. Дельта) (шт.)</t>
  </si>
  <si>
    <t>тюнинг поршневая группа Alpha 72 (шт.)</t>
  </si>
  <si>
    <t>Фара круглая хром (шт.)</t>
  </si>
  <si>
    <t>13-0062</t>
  </si>
  <si>
    <t>Запчасти электромопеды</t>
  </si>
  <si>
    <t>Амортизатор (шт.)</t>
  </si>
  <si>
    <t>Замки компл (шт.)</t>
  </si>
  <si>
    <t>Замок багажника (шт.)</t>
  </si>
  <si>
    <t>Зарядное (шт.)</t>
  </si>
  <si>
    <t>Звезда (шт.)</t>
  </si>
  <si>
    <t>Зеркала (шт.)</t>
  </si>
  <si>
    <t>Камера колеса (шт.)</t>
  </si>
  <si>
    <t>Колодки (шт.)</t>
  </si>
  <si>
    <t>Комутатор (шт.)</t>
  </si>
  <si>
    <t>Покрышки (шт.)</t>
  </si>
  <si>
    <t>Проводка (шт.)</t>
  </si>
  <si>
    <t>Реле поворотов (шт.)</t>
  </si>
  <si>
    <t>Сигнал (шт.)</t>
  </si>
  <si>
    <t>Сигнал поворотов (шт.)</t>
  </si>
  <si>
    <t>Трос багажника (шт.)</t>
  </si>
  <si>
    <t>Трос тормоза (шт.)</t>
  </si>
  <si>
    <t>Цепь (шт.)</t>
  </si>
  <si>
    <t>Головка цилиндров 125сс-150сс черная пустая (шт.)</t>
  </si>
  <si>
    <t>Головка цилиндров 80сс (шт.)</t>
  </si>
  <si>
    <t>13-0076</t>
  </si>
  <si>
    <t>Головка цилиндров с клапанами 125сс-150сс черная (шт.)</t>
  </si>
  <si>
    <t>13-0075</t>
  </si>
  <si>
    <t>клапана пара L-93 mm d-24mm, d-29mm 125cc-150cc (шт.)</t>
  </si>
  <si>
    <t>лапка заводная кикстартера  черная (Скутерная) (к-т)</t>
  </si>
  <si>
    <t>Тросик переднего тормоза ST-130 mm (шт.)</t>
  </si>
  <si>
    <t>Цилиндр d 56mm- L96 mm  150сс (скутер) (шт.)</t>
  </si>
  <si>
    <t>13-0106</t>
  </si>
  <si>
    <t>Цилиндр Fire 49 куб.см. ST</t>
  </si>
  <si>
    <t>13-0105</t>
  </si>
  <si>
    <t>Цилиндр Charger 125 куб.см. ST</t>
  </si>
  <si>
    <t>13-0104</t>
  </si>
  <si>
    <t>Катушка зажигания Evolution ST</t>
  </si>
  <si>
    <t>13-0090</t>
  </si>
  <si>
    <t>Катушка зажигания Charger ST</t>
  </si>
  <si>
    <t>13-0089</t>
  </si>
  <si>
    <t>Генератор Charger ST (комплект)</t>
  </si>
  <si>
    <t>13-0088</t>
  </si>
  <si>
    <t>Датчик топлива Charger ST</t>
  </si>
  <si>
    <t>13-0086</t>
  </si>
  <si>
    <t>Боковые дэко-панели Farmer ST</t>
  </si>
  <si>
    <t>13-0084</t>
  </si>
  <si>
    <t>Крепления передней фары (комплект) Lux, Farmer ST</t>
  </si>
  <si>
    <t>13-0082</t>
  </si>
  <si>
    <t>Тормоз передний (барабанный) Lux, Farmer ST</t>
  </si>
  <si>
    <t>13-0081</t>
  </si>
  <si>
    <t>Глушитель Lux, Farmer ST</t>
  </si>
  <si>
    <t>13-0080</t>
  </si>
  <si>
    <t>Трос тормоза Evolution (Storm) задний ST 200см</t>
  </si>
  <si>
    <t>13-0067</t>
  </si>
  <si>
    <t>Боковина правая, левая пара</t>
  </si>
  <si>
    <t>13-0064</t>
  </si>
  <si>
    <t>(063) 127-777-3, (063) 977-97-02</t>
  </si>
  <si>
    <t>МИНИТРАКТОРА ДОБРЫНЯ</t>
  </si>
  <si>
    <t>Технические характеристики</t>
  </si>
  <si>
    <t>Добрыня ДТ244 +++</t>
  </si>
  <si>
    <t>АКЦИЯ!!!</t>
  </si>
  <si>
    <t>Тип двигателя:</t>
  </si>
  <si>
    <t>трехцилиндровый четырехтактный дизель с водяным охлаждением, форкамерный впрыск</t>
  </si>
  <si>
    <t>ОПТ 6150 у.е.</t>
  </si>
  <si>
    <t>Колесная формула:</t>
  </si>
  <si>
    <t>4×4 полный привод</t>
  </si>
  <si>
    <t>Дуга безопасности</t>
  </si>
  <si>
    <t>Мощность л.с/кВт:</t>
  </si>
  <si>
    <t>24  / 17,6</t>
  </si>
  <si>
    <t>Рабочий объем двигателя,см3:</t>
  </si>
  <si>
    <t>Номинальная частота вращения коленчатого вала об/мин:</t>
  </si>
  <si>
    <t>Количество цилиндров</t>
  </si>
  <si>
    <t>Блокируемый дифференциал</t>
  </si>
  <si>
    <t>Расход топлива г/кВт час:</t>
  </si>
  <si>
    <t>Пуск двигателя</t>
  </si>
  <si>
    <t>электростартер с безопасным пуском</t>
  </si>
  <si>
    <t>Коробка передач</t>
  </si>
  <si>
    <t>(6+2)×2</t>
  </si>
  <si>
    <t>Минимальный радиус поворота м:</t>
  </si>
  <si>
    <t>2,8 - 3,0</t>
  </si>
  <si>
    <t>Теоретическая скорость движения вперед км/ч:</t>
  </si>
  <si>
    <t>0,32- 26,4</t>
  </si>
  <si>
    <t>4-Х КЛАПАННЫЙ ГИДРОВЫХОД ПОД НАВЕСНОЕ ОБОРУДОВАНИЕ И КОМПЛЕКТ УТЯЖЕЛИТЕЛЕЙ  ВХОДЯТ В КОМПЛЕКТ!!!</t>
  </si>
  <si>
    <t>Теоретическая скорость движения назад км/ч:</t>
  </si>
  <si>
    <t>0,26 - 11,34</t>
  </si>
  <si>
    <t>Колея передние колеса - 1050 - 1250 мм, задние колеса - 1080 - 1380 мм.</t>
  </si>
  <si>
    <t>Дорожный просвет мм:</t>
  </si>
  <si>
    <t>Сцепление</t>
  </si>
  <si>
    <t>сухое, двухдисковое</t>
  </si>
  <si>
    <t>Насос гидравлики</t>
  </si>
  <si>
    <t>шестеренчатый насос</t>
  </si>
  <si>
    <t>Опорные задние рейлинги+козырек, зеркала</t>
  </si>
  <si>
    <t>ВОМ об/мин:</t>
  </si>
  <si>
    <t>540 / 1000 , задний (2 скорости вращения)</t>
  </si>
  <si>
    <t>ГИДРОУСИЛИТЕЛЬ</t>
  </si>
  <si>
    <t>Габаритные размеры, длина*ширина*высота мм:</t>
  </si>
  <si>
    <t>2991*1290*1438 мм.</t>
  </si>
  <si>
    <t>Конструкционная масса кг:</t>
  </si>
  <si>
    <t>Добрыня ДТ244 +</t>
  </si>
  <si>
    <t>Вертикальный, 4-хтактный дизель, непосредственный впрыск, водяное охлаждение</t>
  </si>
  <si>
    <t>ОПТ 5799 у.е.</t>
  </si>
  <si>
    <t>Мощность двигателя л.с./кВт:</t>
  </si>
  <si>
    <t>24 л.с./ 17,6</t>
  </si>
  <si>
    <t>Рабочий объем двигателя куб. дм:</t>
  </si>
  <si>
    <t>1,535 куб. дм</t>
  </si>
  <si>
    <t>Кол-во цилиндров:</t>
  </si>
  <si>
    <t>Тяговое усилие кН:</t>
  </si>
  <si>
    <t>6,5</t>
  </si>
  <si>
    <t>Средний расход топлива г/кВт*час:</t>
  </si>
  <si>
    <t>Система запуска:</t>
  </si>
  <si>
    <t>Электрический стартер</t>
  </si>
  <si>
    <t>Сцепление:</t>
  </si>
  <si>
    <t>Сухое, дисковое</t>
  </si>
  <si>
    <t>Передачи:</t>
  </si>
  <si>
    <t>(4+1) *2</t>
  </si>
  <si>
    <t>Дифференциал:</t>
  </si>
  <si>
    <t>Закрытый, 2-х сателлитный с блокировкой</t>
  </si>
  <si>
    <t>Минимальный дорожный просвет мм:</t>
  </si>
  <si>
    <t>Радиус поворота м:</t>
  </si>
  <si>
    <t>2,63</t>
  </si>
  <si>
    <t>Скорость движения вперед км/ч:</t>
  </si>
  <si>
    <t>1,92- 29,83</t>
  </si>
  <si>
    <t>Скорость движения назад км/ч:</t>
  </si>
  <si>
    <t>0,54-11,91</t>
  </si>
  <si>
    <t>Колея передних колес мм:</t>
  </si>
  <si>
    <t>1150-1215</t>
  </si>
  <si>
    <t>Колея задних колес мм:</t>
  </si>
  <si>
    <t>1150-1350</t>
  </si>
  <si>
    <t>Размер передних шин:</t>
  </si>
  <si>
    <t>6*14</t>
  </si>
  <si>
    <t>Размер задних шин:</t>
  </si>
  <si>
    <t>9,5*24</t>
  </si>
  <si>
    <t>Гидравлическая система навески:</t>
  </si>
  <si>
    <t>Полудистанционная, шестеренчатый насос</t>
  </si>
  <si>
    <t>Число оборотов ВОМ об/мин:</t>
  </si>
  <si>
    <t>540/1000 задний</t>
  </si>
  <si>
    <t>Габариты ДхШхВ мм:</t>
  </si>
  <si>
    <t>3030х1470х1907</t>
  </si>
  <si>
    <t>4х4</t>
  </si>
  <si>
    <t>Гидроусилитель руля:</t>
  </si>
  <si>
    <t>СУПЕР КОМПЛЕКТАЦИЯ!!!</t>
  </si>
  <si>
    <t>Добрыня ДТ454</t>
  </si>
  <si>
    <t>четырехцилиндровый четырехтактный дизель с водяным охлаждением, непосредственный впрыск</t>
  </si>
  <si>
    <t>4×4 (полный привод)</t>
  </si>
  <si>
    <t>Кабина с отоплением:</t>
  </si>
  <si>
    <t>45 л.с. / 33,09 кВт</t>
  </si>
  <si>
    <t>Количество цилиндров:</t>
  </si>
  <si>
    <t>Блокируемый дифференциал:</t>
  </si>
  <si>
    <t>Пуск двигателя:</t>
  </si>
  <si>
    <t>Коробка передач:</t>
  </si>
  <si>
    <t>8+4</t>
  </si>
  <si>
    <t>2-х сателлитный, закрытого типа, с блокировкой</t>
  </si>
  <si>
    <t>0,32- 31,88</t>
  </si>
  <si>
    <t>0,47 - 11,01</t>
  </si>
  <si>
    <t>Колея мм:</t>
  </si>
  <si>
    <t>передние колеса - 1250 , задние колеса - 1200-1500</t>
  </si>
  <si>
    <t>540 / 1000 , задний, 8-ми шлицевой (2 скорости вращения)</t>
  </si>
  <si>
    <t>КАБИНА С ПОДОГРЕВОМ, СИДЕНИЕ ЛЮКС+</t>
  </si>
  <si>
    <t>3513*1750*2130</t>
  </si>
  <si>
    <t>Б/У ЯПОНСКАЯ АГРОТЕХНИКА   |   ОПТОВЫЙ ПРАЙС</t>
  </si>
  <si>
    <t>Модель</t>
  </si>
  <si>
    <t>Характеристики</t>
  </si>
  <si>
    <t>ПОГРУЗЧИКИ</t>
  </si>
  <si>
    <t>TOYOTA SD40</t>
  </si>
  <si>
    <t>дизель,грузоподъемность 4 тонны</t>
  </si>
  <si>
    <t>TOYOTA 2FG20</t>
  </si>
  <si>
    <t>бензин</t>
  </si>
  <si>
    <t>ЭКСКАВАТОРЫ</t>
  </si>
  <si>
    <t>KOMATSU PC38</t>
  </si>
  <si>
    <t>UU-1-2199</t>
  </si>
  <si>
    <t>KUBOTA  KH012</t>
  </si>
  <si>
    <t>МИНИТРАКТОРА</t>
  </si>
  <si>
    <t>KUBOTA</t>
  </si>
  <si>
    <t>KUBOTA B1402DT</t>
  </si>
  <si>
    <t>855см; 19л.с.; диз; 3цил; 4т; 4WD; жидк.; стартер; кол 84см; Гидр</t>
  </si>
  <si>
    <t>53358</t>
  </si>
  <si>
    <t># 55358</t>
  </si>
  <si>
    <t>KUBOTA B1-15DT (1502)</t>
  </si>
  <si>
    <t>855см; 20л.с.; диз; 3цил; 4т; 4WD; жидк.; стартер; кол 85см регул.; Гидр; 3точ.зац</t>
  </si>
  <si>
    <t>78330</t>
  </si>
  <si>
    <t>без фрезы</t>
  </si>
  <si>
    <t>KUBOTA B1-17DT</t>
  </si>
  <si>
    <t>900см; 21л.с.; диз; 3цил; 4т; 4WD; жидк.; стартер; кол 81см;</t>
  </si>
  <si>
    <t>72412</t>
  </si>
  <si>
    <t>KUBOTA B1600DT</t>
  </si>
  <si>
    <t>797см; 20л.с.; диз; 3цил; 4т; 4WD; жидк.; стартер; кол 85см;</t>
  </si>
  <si>
    <t>19338</t>
  </si>
  <si>
    <t>KUBOTA B1702DT</t>
  </si>
  <si>
    <t>927см, 21л.с. диз, 3цил, 4т, 4WD, жидк, стартер; кол 92см; Гидр</t>
  </si>
  <si>
    <t>51448</t>
  </si>
  <si>
    <t>KUBOTA L1-185DT</t>
  </si>
  <si>
    <t>972см; 22л.с.; диз; 3цил; 4т; 4WD; жидк.; стартер; кол 95см; Гидр; 3точ.зац</t>
  </si>
  <si>
    <t>75906</t>
  </si>
  <si>
    <t>KUBOTA L1-235DT</t>
  </si>
  <si>
    <t>1170см; 28л.с.; диз; 3цил; 4т; 4WD; жидк.; стартер; кол 99см; Гидр; 3точ.зац</t>
  </si>
  <si>
    <t>96042</t>
  </si>
  <si>
    <t>KUBOTA B40DT B1402DT</t>
  </si>
  <si>
    <t>699см; 19л.с.; диз; 3цил; 4т; 4WD; жидк.; стартер</t>
  </si>
  <si>
    <t>78831</t>
  </si>
  <si>
    <t>699см; 19л.с.; диз; 3цил; 4т; 4WD; жидк.; стартер; кол 84см регул.; Гидр</t>
  </si>
  <si>
    <t>54143</t>
  </si>
  <si>
    <t>KUBOTA ZB1702DT</t>
  </si>
  <si>
    <t>918см; 21л.с.; диз; 3цил; 4т; 4WD; жидк.; стартер; кол 91см; Гидр</t>
  </si>
  <si>
    <t>10334</t>
  </si>
  <si>
    <t>KUBOTA L1-275DT</t>
  </si>
  <si>
    <t>1250см; 37л.с.; диз; 3цил; 4т; 4WD; жидк.; стартер</t>
  </si>
  <si>
    <t>93102</t>
  </si>
  <si>
    <t>KUBOTA B 7000 DT</t>
  </si>
  <si>
    <t>898см, 14л.с., диз, 2цил, 4т, 4Wd, жидк, стартер; кол 84см регул.;</t>
  </si>
  <si>
    <t>B7000-41369</t>
  </si>
  <si>
    <t>KUBOTA XB-1</t>
  </si>
  <si>
    <t>634см; 16л.с.; диз; 3цил; 4т; 4WD; жидк; стартер; кол 88см регул.;</t>
  </si>
  <si>
    <t>11191</t>
  </si>
  <si>
    <t>KUBOTA A14D</t>
  </si>
  <si>
    <t>900см3; 19л.с.;диз;3 цил; 4Т;4WD; жидк; стартер; кол 85см регул.; Гидр</t>
  </si>
  <si>
    <t>A-14-17661</t>
  </si>
  <si>
    <t>KUBOTA X20</t>
  </si>
  <si>
    <t>1184см, 26л.с., диз, 4цил, 4т, 4WD, жидк, стартер; кол 95см; Гидр; 3точ.зац</t>
  </si>
  <si>
    <t>XB-51381</t>
  </si>
  <si>
    <t>кабина</t>
  </si>
  <si>
    <t>KUBOTA A17D</t>
  </si>
  <si>
    <t>1000cм3;21 л.с.;диз;3цил; 4Т; 4WD;жидк; стартер; кол 82см; Гидр; 3точ.зац</t>
  </si>
  <si>
    <t>AB-14376</t>
  </si>
  <si>
    <t>KUBOTA L 1501 DT</t>
  </si>
  <si>
    <t>743см, 17л.с., диз, 2цил, 4т, 4WD, жидк, стартер; кол 88см;</t>
  </si>
  <si>
    <t>L1501DT-12630</t>
  </si>
  <si>
    <t># 12630</t>
  </si>
  <si>
    <t>743см, 17л.с., диз, 2цил, 4т, 4WD, жидк, стартер; кол 88см;</t>
  </si>
  <si>
    <t>L1501DT-57680</t>
  </si>
  <si>
    <t>MITSUBISHI</t>
  </si>
  <si>
    <t>MITSUBISHI MT 1601D</t>
  </si>
  <si>
    <t>764см, 20л.с., диз, 3цил, 4т, 4WD, жидк, стартер; кол 77см;</t>
  </si>
  <si>
    <t>T15D-55484</t>
  </si>
  <si>
    <t>MITSUBISHI MT 2001X</t>
  </si>
  <si>
    <t>1133См, 25л.с., диз, 4цил, 4т, 4WD, жидк, стартер; кол 97см; 3точ.зац</t>
  </si>
  <si>
    <t>T20H-51058</t>
  </si>
  <si>
    <t>SHIBAURA</t>
  </si>
  <si>
    <t>SHIBAURA P21</t>
  </si>
  <si>
    <t>1296cм3;25л.с. диз; 3цил;2WD; жидк; стартер; кол 95см; Гидр;Навес; 3точ.зац</t>
  </si>
  <si>
    <t>P1-10304</t>
  </si>
  <si>
    <t>YANMAR</t>
  </si>
  <si>
    <t>YANMAR YM 1601 D</t>
  </si>
  <si>
    <t>779см; 20л.с.; диз; 3цил; 4т; 4WD; жидк.; стартер; кол 88см; 3точ.зац</t>
  </si>
  <si>
    <t>01725</t>
  </si>
  <si>
    <t>YANMAR YM 1602 D</t>
  </si>
  <si>
    <t>779см; 20л.с.; диз; 3цил; 4т; 4WD; жидк.; стартер; кол 80см;</t>
  </si>
  <si>
    <t>00381</t>
  </si>
  <si>
    <t>YANMAR YM1610D</t>
  </si>
  <si>
    <t>1000cм; 20л.с.;3цил; 4Т;4WD;жидк.; стартер; кол 88см; (Автомат); 3точ.зац</t>
  </si>
  <si>
    <t>02207</t>
  </si>
  <si>
    <t>YANMAR F6D</t>
  </si>
  <si>
    <t>879см; 21л.с.; диз; 3цил; 4т; 4WD; жидк.; стартер; кол 81см; 3точ.зац</t>
  </si>
  <si>
    <t>011927</t>
  </si>
  <si>
    <t>YANMAR F145 D</t>
  </si>
  <si>
    <t>879см,14л.с., диз, 3цил, 4т, 4WD, жидк, стартер; кол 76см; Гидр</t>
  </si>
  <si>
    <t>F145 D</t>
  </si>
  <si>
    <t>YANMAR F15 D</t>
  </si>
  <si>
    <t>19л.с., диз, 3цил, 4т, 4WD, жидк, стартер; кол 76см;</t>
  </si>
  <si>
    <t>05248</t>
  </si>
  <si>
    <t>YANMAR F16</t>
  </si>
  <si>
    <t>20л.с., диз, 3цил, 4т, 2WD, жидк, стартер; кол 80см; (полностью обслужен)</t>
  </si>
  <si>
    <t>YANMAR F16 D</t>
  </si>
  <si>
    <t>20л.с., диз, 3цил, 4т, 4WD, жидк, стартер; кол 80см;</t>
  </si>
  <si>
    <t>16B-11608</t>
  </si>
  <si>
    <t>YANMAR F165 D</t>
  </si>
  <si>
    <t>16л.с., диз, 3цил, 4т, 4WD, жидк, стартер; кол 80см; Гидр</t>
  </si>
  <si>
    <t>16K-713471</t>
  </si>
  <si>
    <t>YANMAR Ke2D</t>
  </si>
  <si>
    <t>630см; 13л.с.; диз; 3цил 4т; 4WD; жидк.; стартер; кол 75см регул.;</t>
  </si>
  <si>
    <t>03334</t>
  </si>
  <si>
    <t>YANMAR YM1510D</t>
  </si>
  <si>
    <t>765см; 20л.с.; диз; 3цил; 4т; 4WD; жидк.; стартер; кол 76см; (Автомат)</t>
  </si>
  <si>
    <t>02922</t>
  </si>
  <si>
    <t>YANMAR YM1401D</t>
  </si>
  <si>
    <t>697см; 18л.с.; диз; 3цил; 4т; 4WD; жидк.; стартер; кол 85см;</t>
  </si>
  <si>
    <t>912723</t>
  </si>
  <si>
    <t>630см; 13л.с.; диз; 3цил 4т; 4WD; жидк.; регул. кол; стартер</t>
  </si>
  <si>
    <t>2A23013</t>
  </si>
  <si>
    <t>YANMAR FX16D</t>
  </si>
  <si>
    <t>1110cм3; 20л.с.; диз; 3цил 4т; 4WD; жидк.; стартер; кол 89см; Гидр; 3точ.зац</t>
  </si>
  <si>
    <t>00456</t>
  </si>
  <si>
    <t>YANMAR FX24D</t>
  </si>
  <si>
    <t>1250см; 28л.с.; диз; 3цил; 4т; 4WD; жидк.; стартер; кол 103см; Гидр(авто); 3точ.зац</t>
  </si>
  <si>
    <t>46780</t>
  </si>
  <si>
    <t>YANMAR F215D</t>
  </si>
  <si>
    <t>1160см; 26л.с.; диз; 3цил; 4т; 4WD; жидк.; стартер; кол 98см; Гидр; 3точ.зац</t>
  </si>
  <si>
    <t>28475</t>
  </si>
  <si>
    <t>HINOMOTO</t>
  </si>
  <si>
    <t>HINOMOTO C144</t>
  </si>
  <si>
    <t>22 л.с., диз, 3цил, 4т, 4WD, жидк, стартер; кол 75см; Гидр</t>
  </si>
  <si>
    <t>C144-03533</t>
  </si>
  <si>
    <t>HINOMOTO N179</t>
  </si>
  <si>
    <t>1000см; 22л.с.; диз; 3цил; 4т; 4WD; жидк; стартер; кол 85см; Гидр; 3точ.зац</t>
  </si>
  <si>
    <t>HINOMOTO E1802</t>
  </si>
  <si>
    <t>1100см, 22л.с., диз, 3цил, 4т, 2WD, жидк, стартер; кол 84см; 3точ.зац</t>
  </si>
  <si>
    <t>E1802-00103</t>
  </si>
  <si>
    <t>HINOMOTO E262</t>
  </si>
  <si>
    <t>1400см:35л.с.:диз 3-х цил; 4т; 2WD; жидк; стартер; кол 110см; Навес; 3точ.зац</t>
  </si>
  <si>
    <t>00351</t>
  </si>
  <si>
    <t>ISEKI</t>
  </si>
  <si>
    <t>ISEKI TA 210 F</t>
  </si>
  <si>
    <t>21л.с., диз, 3цил, 4т, 4WD, жидк, стартер; кол 94см; Гидр; 3точ.зац</t>
  </si>
  <si>
    <t>TL26F-01846</t>
  </si>
  <si>
    <t>ISEKI TA 235 F</t>
  </si>
  <si>
    <t>23.5л.с., диз, 3цил, 4т, 4WD, жидк, стартер; кол 98см; Гидр; 3точ.зац</t>
  </si>
  <si>
    <t>TL27F-04588</t>
  </si>
  <si>
    <t>ISEKI TF 21 F</t>
  </si>
  <si>
    <t>21л.с., диз, 3цил, 4т, 4WD, жидк, стартер; кол 88см; Гидр; 3точ.зац</t>
  </si>
  <si>
    <t>T40F-002495</t>
  </si>
  <si>
    <t>ISEKI TU 130 F</t>
  </si>
  <si>
    <t>667см; 13л.с.;диз;3цил;4т.4WD; жидк: стартер; кол 77см;</t>
  </si>
  <si>
    <t>00232</t>
  </si>
  <si>
    <t>ISEKI TU 160 F</t>
  </si>
  <si>
    <t>783см; 16л.с.; диз; 3цил; 4т; 4WD; жидк.; стартер; кол 85см; Гидр</t>
  </si>
  <si>
    <t>00049</t>
  </si>
  <si>
    <t>ISEKI TU1600F</t>
  </si>
  <si>
    <t>783см; 16л.с.; диз; 3цил; 4т; 4WD; жидк.; стартер; кол 80см;</t>
  </si>
  <si>
    <t>02833</t>
  </si>
  <si>
    <t>ISEKI TU1500F</t>
  </si>
  <si>
    <t>849см; 15л.с.; диз; 3цил; 4т; 4WD; жидк.; стартер; кол 81см;</t>
  </si>
  <si>
    <t>02423</t>
  </si>
  <si>
    <t>ISEKI TU1500</t>
  </si>
  <si>
    <t>920см3 15л.с.;3цил; 4т;  жидк.; стартер; кол 81см;</t>
  </si>
  <si>
    <t>00469</t>
  </si>
  <si>
    <t>ISEKI TU155F(05888)</t>
  </si>
  <si>
    <t>890см; 15.5л.с.; диз; 3цил; 4т; жидк.; стартер; кол 80см;</t>
  </si>
  <si>
    <t>02539</t>
  </si>
  <si>
    <t>ISEKI TL1900F</t>
  </si>
  <si>
    <t>1170см; 19л.с.; диз; 3цил; 4т; 4WD; жидк.; стартер; кол 94см;; 3точ.зац</t>
  </si>
  <si>
    <t>00181</t>
  </si>
  <si>
    <t>ISEKI TX1510F</t>
  </si>
  <si>
    <t>800см; 15л.с.; диз; 3цил; 4т; 4WD; жидк; стартер; кол 87см;</t>
  </si>
  <si>
    <t>OO5420</t>
  </si>
  <si>
    <t>ISEKI TU1400F</t>
  </si>
  <si>
    <t>600см; 14л.с.; диз; 3цил; 4т; 4WD; жидк; стартер; кол 78см;</t>
  </si>
  <si>
    <t>O2717</t>
  </si>
  <si>
    <t>ISEKI TU2100</t>
  </si>
  <si>
    <t>1200см; 21л.с.; диз; 3цил; 4т; 2WD; жидк.; стартер</t>
  </si>
  <si>
    <t>O2756З</t>
  </si>
  <si>
    <t>ISEKI TU2100(00639)</t>
  </si>
  <si>
    <t>1200см; 21л.с.; диз; 3цил; 4т; 2WD; жидк.; стартер; кол 89см; 3точ.зац</t>
  </si>
  <si>
    <t>OO984</t>
  </si>
  <si>
    <t>* цены в у.е. указаны в рекламных целях</t>
  </si>
  <si>
    <t>Интернет-магазин мототехники и инструмента "Моторкрафт"</t>
  </si>
  <si>
    <t>Мопеды / Мотоциклы</t>
  </si>
  <si>
    <t>Склад</t>
  </si>
  <si>
    <t>Скутер 49см3 Soul Lux (Alpha) (полный обвес)</t>
  </si>
  <si>
    <t>Скутер 72см3 Soul Lux (Alpha) (полный обвес)</t>
  </si>
  <si>
    <t>Одесса+Киев</t>
  </si>
  <si>
    <t>Скутер 109 см3 Soul Lux (Alpha) (полный обвес)   N E W</t>
  </si>
  <si>
    <t>Скутер 49см3 Soul Farmer (Delta)</t>
  </si>
  <si>
    <t>Скутер 109см3 Soul Illusion (Active)</t>
  </si>
  <si>
    <t>Скутер 49см3 Fire (Wind)</t>
  </si>
  <si>
    <t>СУПЕР ЦЕНА</t>
  </si>
  <si>
    <t>Скутер 49см3 Raptor  12 диски(Grand Prix)</t>
  </si>
  <si>
    <t>Скутер 150 см3 Soul Evolution (Storm) NEW 2013</t>
  </si>
  <si>
    <t>Новый дизайн</t>
  </si>
  <si>
    <t>Скутер 150 см3 Soul Freedom (Storm) NEW 2013</t>
  </si>
  <si>
    <t>Скутер 150 см3   X7 (F150)</t>
  </si>
  <si>
    <t>Мотоцикл Soul Charger 125cc</t>
  </si>
  <si>
    <t>Мотоцикл Soul Charger 150cc new!</t>
  </si>
  <si>
    <t>Мотоцикл Soul Charger 150cc new! SPECIAL BLACK (матовый)</t>
  </si>
  <si>
    <t>Мотоцикл Soul Apach 150cc new! 2013</t>
  </si>
  <si>
    <t>Мотоцикл Soul Motard 150cc new! 2013</t>
  </si>
  <si>
    <t>Мотоцикл Soul Spirit 150cc new! 2013</t>
  </si>
  <si>
    <t>Мотоцикл Soul Boss 200cc new! 2013</t>
  </si>
  <si>
    <t>Мотоцикл Муравей 200cc new! 2013</t>
  </si>
  <si>
    <t>Yamaha YZF-R15 v2.0 150cc (2013)</t>
  </si>
  <si>
    <t>Yamaha FZ-S 16 153cc (2013)</t>
  </si>
  <si>
    <t>Yamaha Fazer 16 153cc (2013)</t>
  </si>
  <si>
    <t>Ожидается</t>
  </si>
  <si>
    <t>* * *  Справка счет включена в стоимость</t>
  </si>
  <si>
    <t>Электро Скутеры</t>
  </si>
  <si>
    <t>Скутер Soul Cosmo</t>
  </si>
  <si>
    <t>Скутер Soul Air</t>
  </si>
  <si>
    <t>Скутер Soul One</t>
  </si>
  <si>
    <t>Honda</t>
  </si>
  <si>
    <t>Цена (у.е.)</t>
  </si>
  <si>
    <t>Lead HF05 (90cm3)</t>
  </si>
  <si>
    <t>Yamaha</t>
  </si>
  <si>
    <t>Suzuki</t>
  </si>
  <si>
    <t>063-233-81-88</t>
  </si>
  <si>
    <t xml:space="preserve"> (063) 977-97-02</t>
  </si>
</sst>
</file>

<file path=xl/styles.xml><?xml version="1.0" encoding="utf-8"?>
<styleSheet xmlns="http://schemas.openxmlformats.org/spreadsheetml/2006/main">
  <numFmts count="1">
    <numFmt numFmtId="164" formatCode="m/d/yyyy;@"/>
  </numFmts>
  <fonts count="378"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i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u/>
      <sz val="11"/>
      <color rgb="FF0000FF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color rgb="FFFFFF00"/>
      <name val="Calibri"/>
    </font>
    <font>
      <u/>
      <sz val="11"/>
      <color rgb="FF0000FF"/>
      <name val="Calibri"/>
    </font>
    <font>
      <b/>
      <u/>
      <sz val="14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u/>
      <sz val="18"/>
      <color rgb="FF000000"/>
      <name val="Arial"/>
    </font>
    <font>
      <b/>
      <i/>
      <u/>
      <sz val="14"/>
      <color rgb="FF000000"/>
      <name val="Arial"/>
    </font>
    <font>
      <b/>
      <sz val="9"/>
      <color rgb="FF000000"/>
      <name val="Calibri"/>
    </font>
    <font>
      <b/>
      <sz val="10"/>
      <color rgb="FF000000"/>
      <name val="Arial"/>
    </font>
    <font>
      <b/>
      <u/>
      <sz val="12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9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u/>
      <sz val="8"/>
      <color rgb="FF0000FF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i/>
      <sz val="10"/>
      <color rgb="FF0000FF"/>
      <name val="Arial"/>
    </font>
    <font>
      <b/>
      <sz val="10"/>
      <color rgb="FF000000"/>
      <name val="Arial"/>
    </font>
    <font>
      <sz val="8"/>
      <color rgb="FF0070C0"/>
      <name val="Arial"/>
    </font>
    <font>
      <sz val="10"/>
      <color rgb="FF000000"/>
      <name val="Arial"/>
    </font>
    <font>
      <i/>
      <sz val="10"/>
      <color rgb="FF4A86E8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1"/>
      <color rgb="FFFF0000"/>
      <name val="Calibri"/>
    </font>
    <font>
      <b/>
      <i/>
      <sz val="14"/>
      <color rgb="FF000000"/>
      <name val="Arial"/>
    </font>
    <font>
      <sz val="11"/>
      <color rgb="FF000000"/>
      <name val="Calibri"/>
    </font>
    <font>
      <b/>
      <sz val="9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</font>
    <font>
      <b/>
      <i/>
      <sz val="10"/>
      <color rgb="FF000000"/>
      <name val="Arial"/>
    </font>
    <font>
      <b/>
      <sz val="10"/>
      <color rgb="FF006411"/>
      <name val="Arial"/>
    </font>
    <font>
      <b/>
      <sz val="14"/>
      <color rgb="FF000000"/>
      <name val="Calibri"/>
    </font>
    <font>
      <b/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Arial"/>
    </font>
    <font>
      <b/>
      <sz val="8"/>
      <color rgb="FF000000"/>
      <name val="Arial"/>
    </font>
    <font>
      <i/>
      <sz val="14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0000FF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9"/>
      <color rgb="FF000000"/>
      <name val="Calibri"/>
    </font>
    <font>
      <sz val="8"/>
      <color rgb="FF000000"/>
      <name val="Arial"/>
    </font>
    <font>
      <b/>
      <i/>
      <sz val="10"/>
      <color rgb="FF4A86E8"/>
      <name val="Arial"/>
    </font>
    <font>
      <b/>
      <u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70C0"/>
      <name val="Arial"/>
    </font>
    <font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70C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9"/>
      <color rgb="FF000000"/>
      <name val="Calibri"/>
    </font>
    <font>
      <i/>
      <sz val="9"/>
      <color rgb="FFFF0000"/>
      <name val="Calibri"/>
    </font>
    <font>
      <i/>
      <sz val="10"/>
      <color rgb="FF000000"/>
      <name val="Arial"/>
    </font>
    <font>
      <b/>
      <sz val="14"/>
      <color rgb="FFFFFFFF"/>
      <name val="Arial"/>
    </font>
    <font>
      <b/>
      <sz val="10"/>
      <color rgb="FFDD0806"/>
      <name val="Arial"/>
    </font>
    <font>
      <b/>
      <sz val="9"/>
      <color rgb="FFFFFFFF"/>
      <name val="Calibri"/>
    </font>
    <font>
      <sz val="10"/>
      <color rgb="FFFF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FF0000"/>
      <name val="Arial"/>
    </font>
    <font>
      <u/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i/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2"/>
      <color rgb="FF000000"/>
      <name val="Arial"/>
    </font>
    <font>
      <sz val="8"/>
      <color rgb="FF000000"/>
      <name val="Arial"/>
    </font>
    <font>
      <b/>
      <i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70C0"/>
      <name val="Arial"/>
    </font>
    <font>
      <b/>
      <i/>
      <sz val="10"/>
      <color rgb="FFFF0000"/>
      <name val="Arial"/>
    </font>
    <font>
      <sz val="10"/>
      <color rgb="FF000000"/>
      <name val="Calibri"/>
    </font>
    <font>
      <b/>
      <sz val="10"/>
      <color rgb="FF000000"/>
      <name val="Arial"/>
    </font>
    <font>
      <u/>
      <sz val="11"/>
      <color rgb="FF0000FF"/>
      <name val="Calibri"/>
    </font>
    <font>
      <sz val="10"/>
      <color rgb="FF000000"/>
      <name val="Arial"/>
    </font>
    <font>
      <b/>
      <i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70C0"/>
      <name val="Arial"/>
    </font>
    <font>
      <sz val="8"/>
      <color rgb="FF000000"/>
      <name val="Arial"/>
    </font>
    <font>
      <i/>
      <sz val="9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Calibri"/>
    </font>
    <font>
      <sz val="8"/>
      <color rgb="FF00000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2"/>
      <color rgb="FF0000FF"/>
      <name val="Arial"/>
    </font>
    <font>
      <u/>
      <sz val="12"/>
      <color rgb="FF000000"/>
      <name val="Arial"/>
    </font>
    <font>
      <b/>
      <sz val="10"/>
      <color rgb="FFFF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9"/>
      <color rgb="FFFF0000"/>
      <name val="Calibri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b/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Calibri"/>
    </font>
    <font>
      <i/>
      <sz val="10"/>
      <color rgb="FF4A86E8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8"/>
      <color rgb="FF0070C0"/>
      <name val="Arial"/>
    </font>
    <font>
      <sz val="10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i/>
      <u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9"/>
      <color rgb="FF000000"/>
      <name val="Calibri"/>
    </font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Calibri"/>
    </font>
    <font>
      <b/>
      <i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b/>
      <u/>
      <sz val="10"/>
      <color rgb="FF0000FF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Calibri"/>
    </font>
    <font>
      <b/>
      <i/>
      <sz val="12"/>
      <color rgb="FF000000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i/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i/>
      <sz val="9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sz val="10"/>
      <color rgb="FF000000"/>
      <name val="Arial"/>
    </font>
    <font>
      <i/>
      <sz val="9"/>
      <color rgb="FF000000"/>
      <name val="Calibri"/>
    </font>
    <font>
      <b/>
      <sz val="10"/>
      <color rgb="FF000000"/>
      <name val="Arial"/>
    </font>
    <font>
      <sz val="11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Calibri"/>
    </font>
    <font>
      <sz val="8"/>
      <color rgb="FF000000"/>
      <name val="Arial"/>
    </font>
    <font>
      <u/>
      <sz val="10"/>
      <color rgb="FF0000FF"/>
      <name val="Arial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FFFFFF"/>
      <name val="Calibri"/>
    </font>
    <font>
      <sz val="12"/>
      <color rgb="FF0000FF"/>
      <name val="Arial"/>
    </font>
    <font>
      <sz val="11"/>
      <color rgb="FF000000"/>
      <name val="Arial"/>
    </font>
    <font>
      <sz val="8"/>
      <color rgb="FF0070C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8"/>
      <color rgb="FF0070C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sz val="11"/>
      <color rgb="FF000000"/>
      <name val="Calibri"/>
    </font>
    <font>
      <b/>
      <sz val="12"/>
      <color rgb="FF0000FF"/>
      <name val="Arial"/>
    </font>
    <font>
      <b/>
      <sz val="11"/>
      <color rgb="FFFFFFFF"/>
      <name val="Calibri"/>
    </font>
    <font>
      <sz val="10"/>
      <color rgb="FFDD0806"/>
      <name val="Arial"/>
    </font>
    <font>
      <b/>
      <sz val="10"/>
      <color rgb="FFFF0000"/>
      <name val="Arial"/>
    </font>
    <font>
      <b/>
      <sz val="11"/>
      <color rgb="FF000000"/>
      <name val="Calibri"/>
    </font>
    <font>
      <sz val="12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Arial"/>
    </font>
    <font>
      <i/>
      <sz val="14"/>
      <color rgb="FF000000"/>
      <name val="Arial"/>
    </font>
    <font>
      <b/>
      <sz val="10"/>
      <color rgb="FFFF0000"/>
      <name val="Arial"/>
    </font>
    <font>
      <sz val="11"/>
      <color rgb="FF000000"/>
      <name val="Calibri"/>
    </font>
    <font>
      <b/>
      <i/>
      <u/>
      <sz val="10"/>
      <color rgb="FF000000"/>
      <name val="Arial"/>
    </font>
    <font>
      <b/>
      <sz val="14"/>
      <color rgb="FF000000"/>
      <name val="Calibri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4A86E8"/>
      <name val="Arial"/>
    </font>
    <font>
      <sz val="10"/>
      <color rgb="FF000000"/>
      <name val="Arial"/>
    </font>
    <font>
      <i/>
      <sz val="10"/>
      <color rgb="FF000000"/>
      <name val="Arial"/>
    </font>
    <font>
      <sz val="9"/>
      <color rgb="FF000000"/>
      <name val="Calibri"/>
    </font>
    <font>
      <b/>
      <i/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Calibri"/>
    </font>
    <font>
      <b/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  <font>
      <sz val="9"/>
      <color rgb="FF000000"/>
      <name val="Arial"/>
    </font>
    <font>
      <b/>
      <sz val="14"/>
      <color rgb="FF000000"/>
      <name val="Calibri"/>
    </font>
    <font>
      <b/>
      <sz val="14"/>
      <color rgb="FF000000"/>
      <name val="Calibri"/>
    </font>
    <font>
      <sz val="10"/>
      <color rgb="FF000000"/>
      <name val="Arial"/>
    </font>
    <font>
      <sz val="10"/>
      <color rgb="FF0000FF"/>
      <name val="Arial"/>
    </font>
    <font>
      <b/>
      <sz val="14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u/>
      <sz val="11"/>
      <color rgb="FF0000FF"/>
      <name val="Calibri"/>
    </font>
    <font>
      <i/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70C0"/>
      <name val="Arial"/>
    </font>
    <font>
      <sz val="8"/>
      <color rgb="FF000000"/>
      <name val="Arial"/>
    </font>
    <font>
      <sz val="11"/>
      <color rgb="FF000000"/>
      <name val="Calibri"/>
    </font>
    <font>
      <sz val="8"/>
      <color rgb="FF0070C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i/>
      <sz val="11"/>
      <color rgb="FF000000"/>
      <name val="Arial"/>
    </font>
    <font>
      <b/>
      <i/>
      <sz val="10"/>
      <color rgb="FF000000"/>
      <name val="Arial"/>
    </font>
    <font>
      <sz val="8"/>
      <color rgb="FF000000"/>
      <name val="Arial"/>
    </font>
    <font>
      <i/>
      <sz val="9"/>
      <color rgb="FFFF0000"/>
      <name val="Calibri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FF"/>
      <name val="Arial"/>
    </font>
    <font>
      <sz val="11"/>
      <color rgb="FF000000"/>
      <name val="Calibri"/>
    </font>
    <font>
      <sz val="8"/>
      <color rgb="FF0070C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9"/>
      <color rgb="FF000000"/>
      <name val="Calibri"/>
    </font>
    <font>
      <sz val="8"/>
      <color rgb="FF000000"/>
      <name val="Arial"/>
    </font>
    <font>
      <b/>
      <sz val="10"/>
      <color rgb="FF000000"/>
      <name val="Calibri"/>
    </font>
    <font>
      <b/>
      <sz val="10"/>
      <color rgb="FFFFFFFF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Calibri"/>
    </font>
    <font>
      <b/>
      <sz val="14"/>
      <color rgb="FF000000"/>
      <name val="Calibri"/>
    </font>
    <font>
      <sz val="8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FF0000"/>
      <name val="Arial"/>
    </font>
    <font>
      <u/>
      <sz val="11"/>
      <color rgb="FF0000FF"/>
      <name val="Calibri"/>
    </font>
    <font>
      <b/>
      <i/>
      <sz val="11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</fonts>
  <fills count="2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E6E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32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7F7F7F"/>
      </left>
      <right/>
      <top/>
      <bottom style="thin">
        <color rgb="FFB7B7B7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B7B7B7"/>
      </bottom>
      <diagonal/>
    </border>
  </borders>
  <cellStyleXfs count="2">
    <xf numFmtId="0" fontId="0" fillId="0" borderId="0"/>
    <xf numFmtId="0" fontId="377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164" fontId="6" fillId="0" borderId="0" xfId="0" applyNumberFormat="1" applyFont="1" applyAlignment="1">
      <alignment vertical="center"/>
    </xf>
    <xf numFmtId="0" fontId="8" fillId="9" borderId="9" xfId="0" applyFont="1" applyFill="1" applyBorder="1" applyAlignment="1">
      <alignment horizontal="center"/>
    </xf>
    <xf numFmtId="0" fontId="9" fillId="10" borderId="2" xfId="0" applyFont="1" applyFill="1" applyBorder="1" applyAlignment="1">
      <alignment wrapText="1"/>
    </xf>
    <xf numFmtId="49" fontId="12" fillId="0" borderId="11" xfId="0" applyNumberFormat="1" applyFont="1" applyBorder="1" applyAlignment="1">
      <alignment vertical="center"/>
    </xf>
    <xf numFmtId="0" fontId="13" fillId="8" borderId="9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5" fillId="12" borderId="0" xfId="0" applyFont="1" applyFill="1" applyAlignment="1">
      <alignment wrapText="1"/>
    </xf>
    <xf numFmtId="0" fontId="16" fillId="5" borderId="13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4" borderId="15" xfId="0" applyFont="1" applyFill="1" applyBorder="1" applyAlignment="1">
      <alignment vertical="center"/>
    </xf>
    <xf numFmtId="0" fontId="20" fillId="0" borderId="11" xfId="0" applyFont="1" applyBorder="1" applyAlignment="1">
      <alignment horizontal="center"/>
    </xf>
    <xf numFmtId="0" fontId="0" fillId="12" borderId="0" xfId="0" applyFill="1" applyAlignment="1">
      <alignment horizontal="left" wrapText="1"/>
    </xf>
    <xf numFmtId="49" fontId="21" fillId="0" borderId="0" xfId="0" applyNumberFormat="1" applyFont="1" applyAlignment="1">
      <alignment vertical="center"/>
    </xf>
    <xf numFmtId="0" fontId="22" fillId="0" borderId="15" xfId="0" applyFont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49" fontId="25" fillId="13" borderId="1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0" fontId="27" fillId="10" borderId="2" xfId="0" applyFont="1" applyFill="1" applyBorder="1" applyAlignment="1">
      <alignment wrapText="1"/>
    </xf>
    <xf numFmtId="0" fontId="29" fillId="0" borderId="4" xfId="0" applyFont="1" applyBorder="1" applyAlignment="1">
      <alignment horizontal="center" vertical="top"/>
    </xf>
    <xf numFmtId="0" fontId="30" fillId="0" borderId="1" xfId="0" applyFont="1" applyBorder="1" applyAlignment="1">
      <alignment wrapText="1"/>
    </xf>
    <xf numFmtId="0" fontId="31" fillId="4" borderId="4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5" fillId="7" borderId="17" xfId="0" applyFont="1" applyFill="1" applyBorder="1" applyAlignment="1">
      <alignment horizontal="center"/>
    </xf>
    <xf numFmtId="0" fontId="36" fillId="0" borderId="15" xfId="0" applyFont="1" applyBorder="1" applyAlignment="1">
      <alignment horizontal="left" vertical="top"/>
    </xf>
    <xf numFmtId="0" fontId="37" fillId="0" borderId="10" xfId="0" applyFont="1" applyBorder="1" applyAlignment="1">
      <alignment horizontal="center"/>
    </xf>
    <xf numFmtId="0" fontId="40" fillId="13" borderId="1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0" fillId="0" borderId="13" xfId="0" applyBorder="1" applyAlignment="1">
      <alignment wrapText="1"/>
    </xf>
    <xf numFmtId="0" fontId="42" fillId="14" borderId="0" xfId="0" applyFont="1" applyFill="1" applyAlignment="1">
      <alignment wrapText="1"/>
    </xf>
    <xf numFmtId="0" fontId="43" fillId="0" borderId="0" xfId="0" applyFont="1" applyAlignment="1">
      <alignment horizontal="right"/>
    </xf>
    <xf numFmtId="0" fontId="44" fillId="9" borderId="17" xfId="0" applyFont="1" applyFill="1" applyBorder="1" applyAlignment="1">
      <alignment horizontal="center"/>
    </xf>
    <xf numFmtId="0" fontId="45" fillId="0" borderId="12" xfId="0" applyFont="1" applyBorder="1" applyAlignment="1">
      <alignment vertical="center"/>
    </xf>
    <xf numFmtId="0" fontId="46" fillId="5" borderId="19" xfId="0" applyFont="1" applyFill="1" applyBorder="1" applyAlignment="1">
      <alignment horizontal="center" wrapText="1"/>
    </xf>
    <xf numFmtId="0" fontId="47" fillId="0" borderId="20" xfId="0" applyFont="1" applyBorder="1" applyAlignment="1">
      <alignment horizontal="center"/>
    </xf>
    <xf numFmtId="0" fontId="48" fillId="13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/>
    </xf>
    <xf numFmtId="0" fontId="51" fillId="5" borderId="15" xfId="0" applyFont="1" applyFill="1" applyBorder="1" applyAlignment="1">
      <alignment horizontal="center" wrapText="1"/>
    </xf>
    <xf numFmtId="0" fontId="52" fillId="0" borderId="0" xfId="0" applyFont="1" applyAlignment="1">
      <alignment vertical="center"/>
    </xf>
    <xf numFmtId="0" fontId="53" fillId="10" borderId="1" xfId="0" applyFont="1" applyFill="1" applyBorder="1" applyAlignment="1">
      <alignment wrapText="1"/>
    </xf>
    <xf numFmtId="0" fontId="54" fillId="4" borderId="4" xfId="0" applyFont="1" applyFill="1" applyBorder="1" applyAlignment="1">
      <alignment horizontal="left"/>
    </xf>
    <xf numFmtId="0" fontId="55" fillId="0" borderId="1" xfId="0" applyFont="1" applyBorder="1" applyAlignment="1">
      <alignment wrapText="1"/>
    </xf>
    <xf numFmtId="0" fontId="56" fillId="0" borderId="2" xfId="0" applyFont="1" applyBorder="1" applyAlignment="1">
      <alignment wrapText="1"/>
    </xf>
    <xf numFmtId="0" fontId="57" fillId="0" borderId="0" xfId="0" applyFont="1" applyAlignment="1">
      <alignment horizontal="center" vertical="center"/>
    </xf>
    <xf numFmtId="0" fontId="0" fillId="16" borderId="0" xfId="0" applyFill="1" applyAlignment="1">
      <alignment wrapText="1"/>
    </xf>
    <xf numFmtId="0" fontId="59" fillId="11" borderId="9" xfId="0" applyFont="1" applyFill="1" applyBorder="1" applyAlignment="1">
      <alignment horizontal="center"/>
    </xf>
    <xf numFmtId="0" fontId="0" fillId="16" borderId="0" xfId="0" applyFill="1" applyAlignment="1">
      <alignment wrapText="1"/>
    </xf>
    <xf numFmtId="0" fontId="61" fillId="0" borderId="11" xfId="0" applyFont="1" applyBorder="1" applyAlignment="1">
      <alignment horizontal="center"/>
    </xf>
    <xf numFmtId="0" fontId="62" fillId="4" borderId="21" xfId="0" applyFont="1" applyFill="1" applyBorder="1" applyAlignment="1">
      <alignment horizontal="center"/>
    </xf>
    <xf numFmtId="0" fontId="63" fillId="0" borderId="1" xfId="0" applyFont="1" applyBorder="1" applyAlignment="1">
      <alignment wrapText="1"/>
    </xf>
    <xf numFmtId="0" fontId="64" fillId="0" borderId="11" xfId="0" applyFont="1" applyBorder="1" applyAlignment="1">
      <alignment vertical="center"/>
    </xf>
    <xf numFmtId="2" fontId="65" fillId="0" borderId="19" xfId="0" applyNumberFormat="1" applyFont="1" applyBorder="1" applyAlignment="1">
      <alignment horizontal="right" vertical="center"/>
    </xf>
    <xf numFmtId="0" fontId="68" fillId="0" borderId="12" xfId="0" applyFont="1" applyBorder="1" applyAlignment="1">
      <alignment horizontal="center"/>
    </xf>
    <xf numFmtId="49" fontId="70" fillId="0" borderId="11" xfId="0" applyNumberFormat="1" applyFont="1" applyBorder="1" applyAlignment="1">
      <alignment vertical="center"/>
    </xf>
    <xf numFmtId="0" fontId="71" fillId="0" borderId="17" xfId="0" applyFont="1" applyBorder="1"/>
    <xf numFmtId="0" fontId="72" fillId="0" borderId="4" xfId="0" applyFont="1" applyBorder="1" applyAlignment="1">
      <alignment vertical="center"/>
    </xf>
    <xf numFmtId="0" fontId="73" fillId="0" borderId="0" xfId="0" applyFont="1" applyAlignment="1">
      <alignment horizontal="right"/>
    </xf>
    <xf numFmtId="0" fontId="74" fillId="14" borderId="0" xfId="0" applyFont="1" applyFill="1" applyAlignment="1">
      <alignment horizontal="center" wrapText="1"/>
    </xf>
    <xf numFmtId="0" fontId="75" fillId="0" borderId="9" xfId="0" applyFont="1" applyBorder="1" applyAlignment="1">
      <alignment horizontal="center"/>
    </xf>
    <xf numFmtId="0" fontId="76" fillId="0" borderId="19" xfId="0" applyFont="1" applyBorder="1" applyAlignment="1">
      <alignment horizontal="center" wrapText="1"/>
    </xf>
    <xf numFmtId="0" fontId="78" fillId="0" borderId="0" xfId="0" applyFont="1" applyAlignment="1">
      <alignment vertical="center"/>
    </xf>
    <xf numFmtId="0" fontId="79" fillId="5" borderId="2" xfId="0" applyFont="1" applyFill="1" applyBorder="1" applyAlignment="1">
      <alignment wrapText="1"/>
    </xf>
    <xf numFmtId="0" fontId="80" fillId="0" borderId="19" xfId="0" applyFont="1" applyBorder="1" applyAlignment="1">
      <alignment wrapText="1"/>
    </xf>
    <xf numFmtId="0" fontId="82" fillId="2" borderId="1" xfId="0" applyFont="1" applyFill="1" applyBorder="1" applyAlignment="1">
      <alignment wrapText="1"/>
    </xf>
    <xf numFmtId="49" fontId="83" fillId="5" borderId="18" xfId="0" applyNumberFormat="1" applyFont="1" applyFill="1" applyBorder="1" applyAlignment="1">
      <alignment horizontal="center" wrapText="1"/>
    </xf>
    <xf numFmtId="0" fontId="85" fillId="0" borderId="9" xfId="0" applyFont="1" applyBorder="1" applyAlignment="1">
      <alignment horizontal="center"/>
    </xf>
    <xf numFmtId="0" fontId="0" fillId="5" borderId="1" xfId="0" applyFill="1" applyBorder="1" applyAlignment="1">
      <alignment wrapText="1"/>
    </xf>
    <xf numFmtId="0" fontId="86" fillId="1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 wrapText="1"/>
    </xf>
    <xf numFmtId="0" fontId="88" fillId="4" borderId="15" xfId="0" applyFont="1" applyFill="1" applyBorder="1" applyAlignment="1">
      <alignment vertical="center"/>
    </xf>
    <xf numFmtId="0" fontId="89" fillId="0" borderId="1" xfId="0" applyFont="1" applyBorder="1" applyAlignment="1">
      <alignment horizontal="center" wrapText="1"/>
    </xf>
    <xf numFmtId="0" fontId="90" fillId="0" borderId="2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2" fillId="0" borderId="11" xfId="0" applyFont="1" applyBorder="1"/>
    <xf numFmtId="0" fontId="94" fillId="9" borderId="11" xfId="0" applyFont="1" applyFill="1" applyBorder="1" applyAlignment="1">
      <alignment horizontal="center"/>
    </xf>
    <xf numFmtId="0" fontId="95" fillId="6" borderId="0" xfId="0" applyFont="1" applyFill="1" applyAlignment="1">
      <alignment horizontal="center"/>
    </xf>
    <xf numFmtId="0" fontId="96" fillId="5" borderId="18" xfId="0" applyFont="1" applyFill="1" applyBorder="1" applyAlignment="1">
      <alignment wrapText="1"/>
    </xf>
    <xf numFmtId="0" fontId="97" fillId="0" borderId="18" xfId="0" applyFont="1" applyBorder="1" applyAlignment="1">
      <alignment horizontal="center" vertical="top"/>
    </xf>
    <xf numFmtId="0" fontId="98" fillId="0" borderId="2" xfId="0" applyFont="1" applyBorder="1" applyAlignment="1">
      <alignment wrapText="1"/>
    </xf>
    <xf numFmtId="0" fontId="99" fillId="18" borderId="0" xfId="0" applyFont="1" applyFill="1"/>
    <xf numFmtId="0" fontId="100" fillId="12" borderId="0" xfId="0" applyFont="1" applyFill="1" applyAlignment="1">
      <alignment horizontal="center" wrapText="1"/>
    </xf>
    <xf numFmtId="0" fontId="101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105" fillId="6" borderId="6" xfId="0" applyFont="1" applyFill="1" applyBorder="1" applyAlignment="1">
      <alignment vertical="center"/>
    </xf>
    <xf numFmtId="0" fontId="106" fillId="20" borderId="9" xfId="0" applyFont="1" applyFill="1" applyBorder="1" applyAlignment="1">
      <alignment horizontal="center"/>
    </xf>
    <xf numFmtId="0" fontId="107" fillId="16" borderId="0" xfId="0" applyFont="1" applyFill="1" applyAlignment="1">
      <alignment wrapText="1"/>
    </xf>
    <xf numFmtId="0" fontId="108" fillId="0" borderId="18" xfId="0" applyFont="1" applyBorder="1" applyAlignment="1">
      <alignment horizontal="center" wrapText="1"/>
    </xf>
    <xf numFmtId="0" fontId="110" fillId="0" borderId="1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11" fillId="3" borderId="0" xfId="0" applyFont="1" applyFill="1" applyAlignment="1">
      <alignment wrapText="1"/>
    </xf>
    <xf numFmtId="0" fontId="112" fillId="3" borderId="0" xfId="0" applyFont="1" applyFill="1" applyAlignment="1">
      <alignment wrapText="1"/>
    </xf>
    <xf numFmtId="0" fontId="113" fillId="22" borderId="27" xfId="0" applyFont="1" applyFill="1" applyBorder="1" applyAlignment="1">
      <alignment horizontal="center" wrapText="1"/>
    </xf>
    <xf numFmtId="0" fontId="0" fillId="0" borderId="13" xfId="0" applyBorder="1" applyAlignment="1">
      <alignment vertical="center"/>
    </xf>
    <xf numFmtId="4" fontId="114" fillId="0" borderId="1" xfId="0" applyNumberFormat="1" applyFont="1" applyBorder="1"/>
    <xf numFmtId="0" fontId="115" fillId="0" borderId="4" xfId="0" applyFont="1" applyBorder="1" applyAlignment="1">
      <alignment wrapText="1"/>
    </xf>
    <xf numFmtId="0" fontId="116" fillId="0" borderId="4" xfId="0" applyFont="1" applyBorder="1" applyAlignment="1">
      <alignment horizontal="center" wrapText="1"/>
    </xf>
    <xf numFmtId="0" fontId="117" fillId="0" borderId="11" xfId="0" applyFont="1" applyBorder="1"/>
    <xf numFmtId="0" fontId="118" fillId="10" borderId="1" xfId="0" applyFont="1" applyFill="1" applyBorder="1" applyAlignment="1">
      <alignment vertical="center"/>
    </xf>
    <xf numFmtId="0" fontId="0" fillId="0" borderId="16" xfId="0" applyBorder="1" applyAlignment="1">
      <alignment wrapText="1"/>
    </xf>
    <xf numFmtId="0" fontId="120" fillId="0" borderId="1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121" fillId="0" borderId="2" xfId="0" applyFont="1" applyBorder="1" applyAlignment="1">
      <alignment horizontal="center" vertical="center"/>
    </xf>
    <xf numFmtId="0" fontId="122" fillId="0" borderId="19" xfId="0" applyFont="1" applyBorder="1" applyAlignment="1">
      <alignment vertical="center"/>
    </xf>
    <xf numFmtId="0" fontId="123" fillId="0" borderId="4" xfId="0" applyFont="1" applyBorder="1" applyAlignment="1">
      <alignment wrapText="1"/>
    </xf>
    <xf numFmtId="49" fontId="124" fillId="13" borderId="1" xfId="0" applyNumberFormat="1" applyFont="1" applyFill="1" applyBorder="1" applyAlignment="1">
      <alignment horizontal="center" vertical="center"/>
    </xf>
    <xf numFmtId="0" fontId="125" fillId="0" borderId="18" xfId="0" applyFont="1" applyBorder="1" applyAlignment="1">
      <alignment wrapText="1"/>
    </xf>
    <xf numFmtId="0" fontId="126" fillId="13" borderId="1" xfId="0" applyFont="1" applyFill="1" applyBorder="1" applyAlignment="1">
      <alignment wrapText="1"/>
    </xf>
    <xf numFmtId="0" fontId="127" fillId="0" borderId="15" xfId="0" applyFont="1" applyBorder="1"/>
    <xf numFmtId="0" fontId="128" fillId="0" borderId="0" xfId="0" applyFont="1"/>
    <xf numFmtId="0" fontId="129" fillId="5" borderId="0" xfId="0" applyFont="1" applyFill="1" applyAlignment="1">
      <alignment wrapText="1"/>
    </xf>
    <xf numFmtId="0" fontId="130" fillId="0" borderId="18" xfId="0" applyFont="1" applyBorder="1" applyAlignment="1">
      <alignment horizontal="center" vertical="top"/>
    </xf>
    <xf numFmtId="0" fontId="132" fillId="0" borderId="29" xfId="0" applyFont="1" applyBorder="1" applyAlignment="1">
      <alignment horizontal="left"/>
    </xf>
    <xf numFmtId="0" fontId="133" fillId="0" borderId="1" xfId="0" applyFont="1" applyBorder="1" applyAlignment="1">
      <alignment horizontal="center"/>
    </xf>
    <xf numFmtId="0" fontId="134" fillId="0" borderId="15" xfId="0" applyFont="1" applyBorder="1" applyAlignment="1">
      <alignment wrapText="1"/>
    </xf>
    <xf numFmtId="0" fontId="135" fillId="0" borderId="10" xfId="0" applyFont="1" applyBorder="1" applyAlignment="1">
      <alignment horizontal="center"/>
    </xf>
    <xf numFmtId="0" fontId="136" fillId="5" borderId="2" xfId="0" applyFont="1" applyFill="1" applyBorder="1" applyAlignment="1">
      <alignment wrapText="1"/>
    </xf>
    <xf numFmtId="0" fontId="137" fillId="0" borderId="0" xfId="0" applyFont="1" applyAlignment="1">
      <alignment wrapText="1"/>
    </xf>
    <xf numFmtId="0" fontId="138" fillId="0" borderId="30" xfId="0" applyFont="1" applyBorder="1" applyAlignment="1">
      <alignment vertical="center"/>
    </xf>
    <xf numFmtId="0" fontId="139" fillId="0" borderId="2" xfId="0" applyFont="1" applyBorder="1" applyAlignment="1">
      <alignment horizontal="center" vertical="top"/>
    </xf>
    <xf numFmtId="0" fontId="140" fillId="0" borderId="0" xfId="0" applyFont="1" applyAlignment="1">
      <alignment wrapText="1"/>
    </xf>
    <xf numFmtId="0" fontId="141" fillId="0" borderId="12" xfId="0" applyFont="1" applyBorder="1"/>
    <xf numFmtId="0" fontId="142" fillId="3" borderId="0" xfId="0" applyFont="1" applyFill="1" applyAlignment="1">
      <alignment horizontal="center" wrapText="1"/>
    </xf>
    <xf numFmtId="0" fontId="144" fillId="22" borderId="18" xfId="0" applyFont="1" applyFill="1" applyBorder="1" applyAlignment="1">
      <alignment horizontal="center" wrapText="1"/>
    </xf>
    <xf numFmtId="0" fontId="146" fillId="0" borderId="4" xfId="0" applyFont="1" applyBorder="1" applyAlignment="1">
      <alignment wrapText="1"/>
    </xf>
    <xf numFmtId="0" fontId="147" fillId="10" borderId="1" xfId="0" applyFont="1" applyFill="1" applyBorder="1" applyAlignment="1">
      <alignment horizontal="center" wrapText="1"/>
    </xf>
    <xf numFmtId="0" fontId="148" fillId="0" borderId="19" xfId="0" applyFont="1" applyBorder="1" applyAlignment="1">
      <alignment horizontal="center" vertical="top"/>
    </xf>
    <xf numFmtId="0" fontId="149" fillId="4" borderId="18" xfId="0" applyFont="1" applyFill="1" applyBorder="1" applyAlignment="1">
      <alignment horizontal="left"/>
    </xf>
    <xf numFmtId="0" fontId="151" fillId="0" borderId="13" xfId="0" applyFont="1" applyBorder="1" applyAlignment="1">
      <alignment vertical="center"/>
    </xf>
    <xf numFmtId="0" fontId="152" fillId="2" borderId="1" xfId="0" applyFont="1" applyFill="1" applyBorder="1" applyAlignment="1">
      <alignment horizontal="center" wrapText="1"/>
    </xf>
    <xf numFmtId="0" fontId="153" fillId="0" borderId="18" xfId="0" applyFont="1" applyBorder="1" applyAlignment="1">
      <alignment wrapText="1"/>
    </xf>
    <xf numFmtId="0" fontId="154" fillId="5" borderId="1" xfId="0" applyFont="1" applyFill="1" applyBorder="1" applyAlignment="1">
      <alignment horizontal="center" vertical="center"/>
    </xf>
    <xf numFmtId="0" fontId="155" fillId="0" borderId="9" xfId="0" applyFont="1" applyBorder="1" applyAlignment="1">
      <alignment horizontal="center"/>
    </xf>
    <xf numFmtId="0" fontId="156" fillId="0" borderId="13" xfId="0" applyFont="1" applyBorder="1" applyAlignment="1">
      <alignment wrapText="1"/>
    </xf>
    <xf numFmtId="0" fontId="157" fillId="4" borderId="1" xfId="0" applyFont="1" applyFill="1" applyBorder="1" applyAlignment="1">
      <alignment horizontal="center"/>
    </xf>
    <xf numFmtId="0" fontId="158" fillId="0" borderId="1" xfId="0" applyFont="1" applyBorder="1" applyAlignment="1">
      <alignment horizontal="right" vertical="center"/>
    </xf>
    <xf numFmtId="0" fontId="159" fillId="11" borderId="9" xfId="0" applyFont="1" applyFill="1" applyBorder="1" applyAlignment="1">
      <alignment horizontal="center"/>
    </xf>
    <xf numFmtId="0" fontId="160" fillId="7" borderId="11" xfId="0" applyFont="1" applyFill="1" applyBorder="1" applyAlignment="1">
      <alignment horizontal="center"/>
    </xf>
    <xf numFmtId="0" fontId="161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62" fillId="16" borderId="0" xfId="0" applyFont="1" applyFill="1" applyAlignment="1">
      <alignment wrapText="1"/>
    </xf>
    <xf numFmtId="0" fontId="163" fillId="0" borderId="0" xfId="0" applyFont="1" applyAlignment="1">
      <alignment horizontal="center"/>
    </xf>
    <xf numFmtId="0" fontId="164" fillId="4" borderId="1" xfId="0" applyFont="1" applyFill="1" applyBorder="1" applyAlignment="1">
      <alignment horizontal="left"/>
    </xf>
    <xf numFmtId="0" fontId="165" fillId="0" borderId="1" xfId="0" applyFont="1" applyBorder="1" applyAlignment="1">
      <alignment wrapText="1"/>
    </xf>
    <xf numFmtId="0" fontId="166" fillId="0" borderId="1" xfId="0" applyFont="1" applyBorder="1" applyAlignment="1">
      <alignment horizontal="left"/>
    </xf>
    <xf numFmtId="0" fontId="167" fillId="1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68" fillId="4" borderId="31" xfId="0" applyFont="1" applyFill="1" applyBorder="1" applyAlignment="1">
      <alignment horizontal="center"/>
    </xf>
    <xf numFmtId="0" fontId="169" fillId="5" borderId="1" xfId="0" applyFont="1" applyFill="1" applyBorder="1" applyAlignment="1">
      <alignment horizontal="center" wrapText="1"/>
    </xf>
    <xf numFmtId="0" fontId="170" fillId="0" borderId="1" xfId="0" applyFont="1" applyBorder="1" applyAlignment="1">
      <alignment wrapText="1"/>
    </xf>
    <xf numFmtId="0" fontId="171" fillId="5" borderId="1" xfId="0" applyFont="1" applyFill="1" applyBorder="1" applyAlignment="1">
      <alignment vertical="center"/>
    </xf>
    <xf numFmtId="0" fontId="173" fillId="16" borderId="0" xfId="0" applyFont="1" applyFill="1" applyAlignment="1">
      <alignment horizontal="center" wrapText="1"/>
    </xf>
    <xf numFmtId="0" fontId="174" fillId="0" borderId="19" xfId="0" applyFont="1" applyBorder="1" applyAlignment="1">
      <alignment horizontal="left"/>
    </xf>
    <xf numFmtId="49" fontId="175" fillId="5" borderId="1" xfId="0" applyNumberFormat="1" applyFont="1" applyFill="1" applyBorder="1" applyAlignment="1">
      <alignment horizontal="center" vertical="center"/>
    </xf>
    <xf numFmtId="0" fontId="176" fillId="0" borderId="29" xfId="0" applyFont="1" applyBorder="1" applyAlignment="1">
      <alignment horizontal="center" wrapText="1"/>
    </xf>
    <xf numFmtId="0" fontId="177" fillId="5" borderId="1" xfId="0" applyFont="1" applyFill="1" applyBorder="1" applyAlignment="1">
      <alignment vertical="center"/>
    </xf>
    <xf numFmtId="0" fontId="178" fillId="0" borderId="1" xfId="0" applyFont="1" applyBorder="1" applyAlignment="1">
      <alignment horizontal="left"/>
    </xf>
    <xf numFmtId="0" fontId="179" fillId="5" borderId="2" xfId="0" applyFont="1" applyFill="1" applyBorder="1" applyAlignment="1">
      <alignment wrapText="1"/>
    </xf>
    <xf numFmtId="0" fontId="180" fillId="11" borderId="0" xfId="0" applyFont="1" applyFill="1" applyAlignment="1">
      <alignment horizontal="center"/>
    </xf>
    <xf numFmtId="0" fontId="181" fillId="13" borderId="1" xfId="0" applyFont="1" applyFill="1" applyBorder="1" applyAlignment="1">
      <alignment horizontal="center" wrapText="1"/>
    </xf>
    <xf numFmtId="0" fontId="182" fillId="0" borderId="0" xfId="0" applyFont="1" applyAlignment="1">
      <alignment horizontal="center" vertical="top"/>
    </xf>
    <xf numFmtId="0" fontId="184" fillId="10" borderId="1" xfId="0" applyFont="1" applyFill="1" applyBorder="1" applyAlignment="1">
      <alignment horizontal="center" vertical="center"/>
    </xf>
    <xf numFmtId="0" fontId="185" fillId="0" borderId="4" xfId="0" applyFont="1" applyBorder="1" applyAlignment="1">
      <alignment horizontal="center" vertical="center"/>
    </xf>
    <xf numFmtId="0" fontId="186" fillId="0" borderId="0" xfId="0" applyFont="1" applyAlignment="1">
      <alignment horizontal="center" wrapText="1"/>
    </xf>
    <xf numFmtId="0" fontId="187" fillId="0" borderId="6" xfId="0" applyFont="1" applyBorder="1" applyAlignment="1">
      <alignment vertical="center"/>
    </xf>
    <xf numFmtId="0" fontId="189" fillId="0" borderId="1" xfId="0" applyFont="1" applyBorder="1"/>
    <xf numFmtId="0" fontId="191" fillId="15" borderId="1" xfId="0" applyFont="1" applyFill="1" applyBorder="1" applyAlignment="1">
      <alignment horizontal="center" vertical="center"/>
    </xf>
    <xf numFmtId="0" fontId="192" fillId="0" borderId="33" xfId="0" applyFont="1" applyBorder="1" applyAlignment="1">
      <alignment wrapText="1"/>
    </xf>
    <xf numFmtId="49" fontId="193" fillId="5" borderId="1" xfId="0" applyNumberFormat="1" applyFont="1" applyFill="1" applyBorder="1" applyAlignment="1">
      <alignment horizontal="center" wrapText="1"/>
    </xf>
    <xf numFmtId="0" fontId="194" fillId="2" borderId="1" xfId="0" applyFont="1" applyFill="1" applyBorder="1" applyAlignment="1">
      <alignment horizontal="center" wrapText="1"/>
    </xf>
    <xf numFmtId="0" fontId="195" fillId="0" borderId="5" xfId="0" applyFont="1" applyBorder="1"/>
    <xf numFmtId="0" fontId="196" fillId="5" borderId="2" xfId="0" applyFont="1" applyFill="1" applyBorder="1" applyAlignment="1">
      <alignment wrapText="1"/>
    </xf>
    <xf numFmtId="0" fontId="197" fillId="7" borderId="20" xfId="0" applyFont="1" applyFill="1" applyBorder="1" applyAlignment="1">
      <alignment horizontal="center"/>
    </xf>
    <xf numFmtId="0" fontId="199" fillId="0" borderId="1" xfId="0" applyFont="1" applyBorder="1" applyAlignment="1">
      <alignment horizontal="center"/>
    </xf>
    <xf numFmtId="0" fontId="200" fillId="0" borderId="0" xfId="0" applyFont="1" applyAlignment="1">
      <alignment vertical="center"/>
    </xf>
    <xf numFmtId="0" fontId="201" fillId="0" borderId="0" xfId="0" applyFont="1" applyAlignment="1">
      <alignment horizontal="left" vertical="top"/>
    </xf>
    <xf numFmtId="0" fontId="202" fillId="5" borderId="1" xfId="0" applyFont="1" applyFill="1" applyBorder="1" applyAlignment="1">
      <alignment vertical="center"/>
    </xf>
    <xf numFmtId="0" fontId="203" fillId="0" borderId="0" xfId="0" applyFont="1" applyAlignment="1">
      <alignment horizontal="center"/>
    </xf>
    <xf numFmtId="0" fontId="204" fillId="5" borderId="0" xfId="0" applyFont="1" applyFill="1" applyAlignment="1">
      <alignment horizontal="center" vertical="center"/>
    </xf>
    <xf numFmtId="0" fontId="205" fillId="4" borderId="2" xfId="0" applyFont="1" applyFill="1" applyBorder="1" applyAlignment="1">
      <alignment horizontal="center" vertical="top"/>
    </xf>
    <xf numFmtId="0" fontId="206" fillId="0" borderId="9" xfId="0" applyFont="1" applyBorder="1" applyAlignment="1">
      <alignment vertical="center"/>
    </xf>
    <xf numFmtId="0" fontId="208" fillId="0" borderId="15" xfId="0" applyFont="1" applyBorder="1" applyAlignment="1">
      <alignment vertical="center"/>
    </xf>
    <xf numFmtId="0" fontId="209" fillId="4" borderId="2" xfId="0" applyFont="1" applyFill="1" applyBorder="1" applyAlignment="1">
      <alignment horizontal="left"/>
    </xf>
    <xf numFmtId="0" fontId="210" fillId="5" borderId="1" xfId="0" applyFont="1" applyFill="1" applyBorder="1" applyAlignment="1">
      <alignment horizontal="center" wrapText="1"/>
    </xf>
    <xf numFmtId="0" fontId="211" fillId="9" borderId="17" xfId="0" applyFont="1" applyFill="1" applyBorder="1" applyAlignment="1">
      <alignment horizontal="center"/>
    </xf>
    <xf numFmtId="49" fontId="212" fillId="10" borderId="1" xfId="0" applyNumberFormat="1" applyFont="1" applyFill="1" applyBorder="1" applyAlignment="1">
      <alignment horizontal="center" wrapText="1"/>
    </xf>
    <xf numFmtId="0" fontId="214" fillId="0" borderId="1" xfId="0" applyFont="1" applyBorder="1" applyAlignment="1">
      <alignment horizontal="center" wrapText="1"/>
    </xf>
    <xf numFmtId="0" fontId="215" fillId="0" borderId="30" xfId="0" applyFont="1" applyBorder="1" applyAlignment="1">
      <alignment wrapText="1"/>
    </xf>
    <xf numFmtId="0" fontId="216" fillId="0" borderId="35" xfId="0" applyFont="1" applyBorder="1" applyAlignment="1">
      <alignment horizontal="center"/>
    </xf>
    <xf numFmtId="0" fontId="217" fillId="5" borderId="1" xfId="0" applyFont="1" applyFill="1" applyBorder="1" applyAlignment="1">
      <alignment wrapText="1"/>
    </xf>
    <xf numFmtId="0" fontId="218" fillId="0" borderId="7" xfId="0" applyFont="1" applyBorder="1" applyAlignment="1">
      <alignment horizontal="center"/>
    </xf>
    <xf numFmtId="0" fontId="219" fillId="25" borderId="0" xfId="0" applyFont="1" applyFill="1" applyAlignment="1">
      <alignment horizontal="center" vertical="center"/>
    </xf>
    <xf numFmtId="0" fontId="220" fillId="9" borderId="5" xfId="0" applyFont="1" applyFill="1" applyBorder="1" applyAlignment="1">
      <alignment horizontal="center"/>
    </xf>
    <xf numFmtId="0" fontId="221" fillId="9" borderId="11" xfId="0" applyFont="1" applyFill="1" applyBorder="1" applyAlignment="1">
      <alignment horizontal="center"/>
    </xf>
    <xf numFmtId="0" fontId="224" fillId="0" borderId="17" xfId="0" applyFont="1" applyBorder="1" applyAlignment="1">
      <alignment vertical="center"/>
    </xf>
    <xf numFmtId="0" fontId="225" fillId="0" borderId="1" xfId="0" applyFont="1" applyBorder="1" applyAlignment="1">
      <alignment horizontal="center" vertical="top"/>
    </xf>
    <xf numFmtId="0" fontId="226" fillId="0" borderId="19" xfId="0" applyFont="1" applyBorder="1" applyAlignment="1">
      <alignment wrapText="1"/>
    </xf>
    <xf numFmtId="0" fontId="227" fillId="0" borderId="36" xfId="0" applyFont="1" applyBorder="1" applyAlignment="1">
      <alignment horizontal="center" wrapText="1"/>
    </xf>
    <xf numFmtId="2" fontId="228" fillId="0" borderId="0" xfId="0" applyNumberFormat="1" applyFont="1" applyAlignment="1">
      <alignment horizontal="right" vertical="center"/>
    </xf>
    <xf numFmtId="0" fontId="229" fillId="22" borderId="1" xfId="0" applyFont="1" applyFill="1" applyBorder="1" applyAlignment="1">
      <alignment wrapText="1"/>
    </xf>
    <xf numFmtId="0" fontId="230" fillId="0" borderId="36" xfId="0" applyFont="1" applyBorder="1" applyAlignment="1">
      <alignment horizontal="center" vertical="top"/>
    </xf>
    <xf numFmtId="0" fontId="0" fillId="0" borderId="37" xfId="0" applyBorder="1" applyAlignment="1">
      <alignment wrapText="1"/>
    </xf>
    <xf numFmtId="0" fontId="231" fillId="5" borderId="1" xfId="0" applyFont="1" applyFill="1" applyBorder="1" applyAlignment="1">
      <alignment horizontal="center" vertical="center"/>
    </xf>
    <xf numFmtId="0" fontId="232" fillId="22" borderId="18" xfId="0" applyFont="1" applyFill="1" applyBorder="1" applyAlignment="1">
      <alignment wrapText="1"/>
    </xf>
    <xf numFmtId="0" fontId="233" fillId="0" borderId="17" xfId="0" applyFont="1" applyBorder="1" applyAlignment="1">
      <alignment horizontal="center"/>
    </xf>
    <xf numFmtId="0" fontId="234" fillId="11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35" fillId="11" borderId="9" xfId="0" applyFont="1" applyFill="1" applyBorder="1" applyAlignment="1">
      <alignment horizontal="center"/>
    </xf>
    <xf numFmtId="0" fontId="236" fillId="5" borderId="2" xfId="0" applyFont="1" applyFill="1" applyBorder="1" applyAlignment="1">
      <alignment wrapText="1"/>
    </xf>
    <xf numFmtId="0" fontId="237" fillId="0" borderId="0" xfId="0" applyFont="1" applyAlignment="1">
      <alignment horizontal="center"/>
    </xf>
    <xf numFmtId="0" fontId="238" fillId="19" borderId="24" xfId="0" applyFont="1" applyFill="1" applyBorder="1" applyAlignment="1">
      <alignment horizontal="left"/>
    </xf>
    <xf numFmtId="0" fontId="239" fillId="18" borderId="0" xfId="0" applyFont="1" applyFill="1" applyAlignment="1">
      <alignment horizontal="center"/>
    </xf>
    <xf numFmtId="0" fontId="240" fillId="10" borderId="1" xfId="0" applyFont="1" applyFill="1" applyBorder="1" applyAlignment="1">
      <alignment horizontal="center" wrapText="1"/>
    </xf>
    <xf numFmtId="0" fontId="241" fillId="0" borderId="1" xfId="0" applyFont="1" applyBorder="1" applyAlignment="1">
      <alignment horizontal="center" vertical="center"/>
    </xf>
    <xf numFmtId="0" fontId="242" fillId="0" borderId="0" xfId="0" applyFont="1" applyAlignment="1">
      <alignment vertical="center"/>
    </xf>
    <xf numFmtId="0" fontId="243" fillId="0" borderId="9" xfId="0" applyFont="1" applyBorder="1" applyAlignment="1">
      <alignment vertical="center"/>
    </xf>
    <xf numFmtId="0" fontId="244" fillId="0" borderId="4" xfId="0" applyFont="1" applyBorder="1" applyAlignment="1">
      <alignment wrapText="1"/>
    </xf>
    <xf numFmtId="49" fontId="245" fillId="10" borderId="1" xfId="0" applyNumberFormat="1" applyFont="1" applyFill="1" applyBorder="1" applyAlignment="1">
      <alignment horizontal="center" vertical="center"/>
    </xf>
    <xf numFmtId="0" fontId="246" fillId="5" borderId="1" xfId="0" applyFont="1" applyFill="1" applyBorder="1" applyAlignment="1">
      <alignment horizontal="center" vertical="center"/>
    </xf>
    <xf numFmtId="0" fontId="248" fillId="0" borderId="0" xfId="0" applyFont="1" applyAlignment="1">
      <alignment horizontal="left"/>
    </xf>
    <xf numFmtId="0" fontId="249" fillId="0" borderId="18" xfId="0" applyFont="1" applyBorder="1" applyAlignment="1">
      <alignment wrapText="1"/>
    </xf>
    <xf numFmtId="0" fontId="250" fillId="5" borderId="32" xfId="0" applyFont="1" applyFill="1" applyBorder="1" applyAlignment="1">
      <alignment horizontal="center" wrapText="1"/>
    </xf>
    <xf numFmtId="0" fontId="251" fillId="0" borderId="9" xfId="0" applyFont="1" applyBorder="1" applyAlignment="1">
      <alignment horizontal="left"/>
    </xf>
    <xf numFmtId="0" fontId="253" fillId="22" borderId="1" xfId="0" applyFont="1" applyFill="1" applyBorder="1" applyAlignment="1">
      <alignment horizontal="center" wrapText="1"/>
    </xf>
    <xf numFmtId="0" fontId="255" fillId="6" borderId="6" xfId="0" applyFont="1" applyFill="1" applyBorder="1" applyAlignment="1">
      <alignment horizontal="center"/>
    </xf>
    <xf numFmtId="0" fontId="257" fillId="0" borderId="9" xfId="0" applyFont="1" applyBorder="1" applyAlignment="1">
      <alignment horizontal="center" vertical="center"/>
    </xf>
    <xf numFmtId="0" fontId="258" fillId="5" borderId="1" xfId="0" applyFont="1" applyFill="1" applyBorder="1" applyAlignment="1">
      <alignment horizontal="center" wrapText="1"/>
    </xf>
    <xf numFmtId="0" fontId="259" fillId="16" borderId="0" xfId="0" applyFont="1" applyFill="1" applyAlignment="1">
      <alignment horizontal="left" wrapText="1"/>
    </xf>
    <xf numFmtId="0" fontId="260" fillId="0" borderId="6" xfId="0" applyFont="1" applyBorder="1" applyAlignment="1">
      <alignment wrapText="1"/>
    </xf>
    <xf numFmtId="2" fontId="261" fillId="0" borderId="1" xfId="0" applyNumberFormat="1" applyFont="1" applyBorder="1" applyAlignment="1">
      <alignment horizontal="right" vertical="center"/>
    </xf>
    <xf numFmtId="0" fontId="262" fillId="26" borderId="0" xfId="0" applyFont="1" applyFill="1" applyAlignment="1">
      <alignment horizontal="center"/>
    </xf>
    <xf numFmtId="0" fontId="263" fillId="0" borderId="5" xfId="0" applyFont="1" applyBorder="1" applyAlignment="1">
      <alignment vertical="center"/>
    </xf>
    <xf numFmtId="0" fontId="264" fillId="4" borderId="11" xfId="0" applyFont="1" applyFill="1" applyBorder="1" applyAlignment="1">
      <alignment horizontal="center"/>
    </xf>
    <xf numFmtId="0" fontId="265" fillId="0" borderId="36" xfId="0" applyFont="1" applyBorder="1" applyAlignment="1">
      <alignment horizontal="left"/>
    </xf>
    <xf numFmtId="0" fontId="267" fillId="0" borderId="9" xfId="0" applyFont="1" applyBorder="1" applyAlignment="1">
      <alignment horizontal="center"/>
    </xf>
    <xf numFmtId="0" fontId="268" fillId="19" borderId="38" xfId="0" applyFont="1" applyFill="1" applyBorder="1" applyAlignment="1">
      <alignment horizontal="left"/>
    </xf>
    <xf numFmtId="0" fontId="269" fillId="8" borderId="9" xfId="0" applyFont="1" applyFill="1" applyBorder="1" applyAlignment="1">
      <alignment horizontal="center"/>
    </xf>
    <xf numFmtId="0" fontId="270" fillId="16" borderId="0" xfId="0" applyFont="1" applyFill="1" applyAlignment="1">
      <alignment horizontal="center" wrapText="1"/>
    </xf>
    <xf numFmtId="0" fontId="272" fillId="4" borderId="2" xfId="0" applyFont="1" applyFill="1" applyBorder="1" applyAlignment="1">
      <alignment horizontal="center" vertical="top"/>
    </xf>
    <xf numFmtId="0" fontId="273" fillId="0" borderId="1" xfId="0" applyFont="1" applyBorder="1"/>
    <xf numFmtId="0" fontId="0" fillId="0" borderId="15" xfId="0" applyBorder="1" applyAlignment="1">
      <alignment wrapText="1"/>
    </xf>
    <xf numFmtId="0" fontId="274" fillId="0" borderId="0" xfId="0" applyFont="1" applyAlignment="1">
      <alignment vertical="center"/>
    </xf>
    <xf numFmtId="0" fontId="275" fillId="0" borderId="0" xfId="0" applyFont="1" applyAlignment="1">
      <alignment horizontal="center" vertical="center"/>
    </xf>
    <xf numFmtId="0" fontId="276" fillId="0" borderId="1" xfId="0" applyFont="1" applyBorder="1" applyAlignment="1">
      <alignment horizontal="center" vertical="top"/>
    </xf>
    <xf numFmtId="0" fontId="277" fillId="0" borderId="0" xfId="0" applyFont="1"/>
    <xf numFmtId="0" fontId="279" fillId="0" borderId="9" xfId="0" applyFont="1" applyBorder="1" applyAlignment="1">
      <alignment horizontal="center" vertical="center"/>
    </xf>
    <xf numFmtId="0" fontId="280" fillId="0" borderId="19" xfId="0" applyFont="1" applyBorder="1" applyAlignment="1">
      <alignment horizontal="center" vertical="top"/>
    </xf>
    <xf numFmtId="49" fontId="281" fillId="0" borderId="0" xfId="0" applyNumberFormat="1" applyFont="1" applyAlignment="1">
      <alignment vertical="center"/>
    </xf>
    <xf numFmtId="0" fontId="282" fillId="0" borderId="9" xfId="0" applyFont="1" applyBorder="1" applyAlignment="1">
      <alignment horizontal="left"/>
    </xf>
    <xf numFmtId="0" fontId="283" fillId="0" borderId="1" xfId="0" applyFont="1" applyBorder="1" applyAlignment="1">
      <alignment vertical="center"/>
    </xf>
    <xf numFmtId="0" fontId="284" fillId="0" borderId="1" xfId="0" applyFont="1" applyBorder="1" applyAlignment="1">
      <alignment vertical="center"/>
    </xf>
    <xf numFmtId="0" fontId="285" fillId="13" borderId="1" xfId="0" applyFont="1" applyFill="1" applyBorder="1" applyAlignment="1">
      <alignment wrapText="1"/>
    </xf>
    <xf numFmtId="0" fontId="286" fillId="0" borderId="0" xfId="0" applyFont="1" applyAlignment="1">
      <alignment horizontal="center"/>
    </xf>
    <xf numFmtId="0" fontId="287" fillId="0" borderId="0" xfId="0" applyFont="1" applyAlignment="1">
      <alignment vertical="center"/>
    </xf>
    <xf numFmtId="0" fontId="0" fillId="0" borderId="29" xfId="0" applyBorder="1" applyAlignment="1">
      <alignment wrapText="1"/>
    </xf>
    <xf numFmtId="0" fontId="288" fillId="27" borderId="9" xfId="0" applyFont="1" applyFill="1" applyBorder="1" applyAlignment="1">
      <alignment horizontal="center"/>
    </xf>
    <xf numFmtId="0" fontId="289" fillId="6" borderId="16" xfId="0" applyFont="1" applyFill="1" applyBorder="1" applyAlignment="1">
      <alignment horizontal="center" wrapText="1"/>
    </xf>
    <xf numFmtId="0" fontId="290" fillId="16" borderId="0" xfId="0" applyFont="1" applyFill="1" applyAlignment="1">
      <alignment horizontal="center" wrapText="1"/>
    </xf>
    <xf numFmtId="0" fontId="291" fillId="7" borderId="9" xfId="0" applyFont="1" applyFill="1" applyBorder="1" applyAlignment="1">
      <alignment horizontal="center"/>
    </xf>
    <xf numFmtId="0" fontId="292" fillId="14" borderId="0" xfId="0" applyFont="1" applyFill="1" applyAlignment="1">
      <alignment horizontal="center" wrapText="1"/>
    </xf>
    <xf numFmtId="0" fontId="294" fillId="0" borderId="40" xfId="0" applyFont="1" applyBorder="1" applyAlignment="1">
      <alignment wrapText="1"/>
    </xf>
    <xf numFmtId="0" fontId="295" fillId="0" borderId="17" xfId="0" applyFont="1" applyBorder="1" applyAlignment="1">
      <alignment horizontal="center"/>
    </xf>
    <xf numFmtId="0" fontId="296" fillId="0" borderId="19" xfId="0" applyFont="1" applyBorder="1" applyAlignment="1">
      <alignment horizontal="center" wrapText="1"/>
    </xf>
    <xf numFmtId="0" fontId="298" fillId="10" borderId="0" xfId="0" applyFont="1" applyFill="1" applyAlignment="1">
      <alignment horizontal="center" vertical="center"/>
    </xf>
    <xf numFmtId="0" fontId="300" fillId="4" borderId="15" xfId="0" applyFont="1" applyFill="1" applyBorder="1" applyAlignment="1">
      <alignment vertical="center"/>
    </xf>
    <xf numFmtId="0" fontId="303" fillId="0" borderId="11" xfId="0" applyFont="1" applyBorder="1" applyAlignment="1">
      <alignment vertical="center"/>
    </xf>
    <xf numFmtId="0" fontId="304" fillId="0" borderId="16" xfId="0" applyFont="1" applyBorder="1" applyAlignment="1">
      <alignment wrapText="1"/>
    </xf>
    <xf numFmtId="0" fontId="305" fillId="5" borderId="1" xfId="0" applyFont="1" applyFill="1" applyBorder="1" applyAlignment="1">
      <alignment horizontal="center" wrapText="1"/>
    </xf>
    <xf numFmtId="0" fontId="306" fillId="0" borderId="41" xfId="0" applyFont="1" applyBorder="1" applyAlignment="1">
      <alignment horizontal="center" wrapText="1"/>
    </xf>
    <xf numFmtId="49" fontId="307" fillId="5" borderId="1" xfId="0" applyNumberFormat="1" applyFont="1" applyFill="1" applyBorder="1" applyAlignment="1">
      <alignment horizontal="center" wrapText="1"/>
    </xf>
    <xf numFmtId="0" fontId="308" fillId="0" borderId="31" xfId="0" applyFont="1" applyBorder="1" applyAlignment="1">
      <alignment horizontal="center"/>
    </xf>
    <xf numFmtId="0" fontId="310" fillId="0" borderId="0" xfId="0" applyFont="1" applyAlignment="1">
      <alignment wrapText="1"/>
    </xf>
    <xf numFmtId="0" fontId="311" fillId="0" borderId="6" xfId="0" applyFont="1" applyBorder="1"/>
    <xf numFmtId="0" fontId="312" fillId="0" borderId="0" xfId="0" applyFont="1" applyAlignment="1">
      <alignment vertical="center"/>
    </xf>
    <xf numFmtId="2" fontId="313" fillId="5" borderId="1" xfId="0" applyNumberFormat="1" applyFont="1" applyFill="1" applyBorder="1" applyAlignment="1">
      <alignment horizontal="right" vertical="center"/>
    </xf>
    <xf numFmtId="0" fontId="0" fillId="5" borderId="13" xfId="0" applyFill="1" applyBorder="1" applyAlignment="1">
      <alignment vertical="center"/>
    </xf>
    <xf numFmtId="0" fontId="314" fillId="0" borderId="19" xfId="0" applyFont="1" applyBorder="1" applyAlignment="1">
      <alignment wrapText="1"/>
    </xf>
    <xf numFmtId="0" fontId="315" fillId="6" borderId="39" xfId="0" applyFont="1" applyFill="1" applyBorder="1" applyAlignment="1">
      <alignment horizontal="center"/>
    </xf>
    <xf numFmtId="0" fontId="316" fillId="0" borderId="11" xfId="0" applyFont="1" applyBorder="1" applyAlignment="1">
      <alignment horizontal="center"/>
    </xf>
    <xf numFmtId="0" fontId="0" fillId="12" borderId="0" xfId="0" applyFill="1" applyAlignment="1">
      <alignment wrapText="1"/>
    </xf>
    <xf numFmtId="0" fontId="317" fillId="0" borderId="13" xfId="0" applyFont="1" applyBorder="1" applyAlignment="1">
      <alignment wrapText="1"/>
    </xf>
    <xf numFmtId="0" fontId="320" fillId="0" borderId="0" xfId="0" applyFont="1" applyAlignment="1">
      <alignment wrapText="1"/>
    </xf>
    <xf numFmtId="0" fontId="321" fillId="5" borderId="1" xfId="0" applyFont="1" applyFill="1" applyBorder="1" applyAlignment="1">
      <alignment wrapText="1"/>
    </xf>
    <xf numFmtId="0" fontId="322" fillId="12" borderId="0" xfId="0" applyFont="1" applyFill="1" applyAlignment="1">
      <alignment wrapText="1"/>
    </xf>
    <xf numFmtId="0" fontId="323" fillId="10" borderId="1" xfId="0" applyFont="1" applyFill="1" applyBorder="1" applyAlignment="1">
      <alignment wrapText="1"/>
    </xf>
    <xf numFmtId="0" fontId="0" fillId="12" borderId="0" xfId="0" applyFill="1" applyAlignment="1">
      <alignment horizontal="center" wrapText="1"/>
    </xf>
    <xf numFmtId="0" fontId="324" fillId="0" borderId="0" xfId="0" applyFont="1" applyAlignment="1">
      <alignment wrapText="1"/>
    </xf>
    <xf numFmtId="0" fontId="325" fillId="0" borderId="0" xfId="0" applyFont="1" applyAlignment="1">
      <alignment horizontal="center" wrapText="1"/>
    </xf>
    <xf numFmtId="0" fontId="326" fillId="9" borderId="10" xfId="0" applyFont="1" applyFill="1" applyBorder="1" applyAlignment="1">
      <alignment horizontal="center"/>
    </xf>
    <xf numFmtId="49" fontId="327" fillId="5" borderId="1" xfId="0" applyNumberFormat="1" applyFont="1" applyFill="1" applyBorder="1" applyAlignment="1">
      <alignment horizontal="center" vertical="center"/>
    </xf>
    <xf numFmtId="0" fontId="329" fillId="0" borderId="0" xfId="0" applyFont="1" applyAlignment="1">
      <alignment horizontal="center" vertical="center"/>
    </xf>
    <xf numFmtId="0" fontId="330" fillId="0" borderId="11" xfId="0" applyFont="1" applyBorder="1"/>
    <xf numFmtId="0" fontId="332" fillId="4" borderId="2" xfId="0" applyFont="1" applyFill="1" applyBorder="1" applyAlignment="1">
      <alignment horizontal="center" vertical="center"/>
    </xf>
    <xf numFmtId="0" fontId="333" fillId="0" borderId="19" xfId="0" applyFont="1" applyBorder="1" applyAlignment="1">
      <alignment horizontal="left" vertical="top"/>
    </xf>
    <xf numFmtId="0" fontId="0" fillId="3" borderId="0" xfId="0" applyFill="1" applyAlignment="1">
      <alignment horizontal="center" wrapText="1"/>
    </xf>
    <xf numFmtId="0" fontId="334" fillId="9" borderId="11" xfId="0" applyFont="1" applyFill="1" applyBorder="1" applyAlignment="1">
      <alignment horizontal="center"/>
    </xf>
    <xf numFmtId="0" fontId="0" fillId="16" borderId="0" xfId="0" applyFill="1" applyAlignment="1">
      <alignment horizontal="center" wrapText="1"/>
    </xf>
    <xf numFmtId="0" fontId="335" fillId="0" borderId="1" xfId="0" applyFont="1" applyBorder="1"/>
    <xf numFmtId="0" fontId="336" fillId="0" borderId="0" xfId="0" applyFont="1" applyAlignment="1">
      <alignment horizontal="right" vertical="center"/>
    </xf>
    <xf numFmtId="0" fontId="337" fillId="0" borderId="0" xfId="0" applyFont="1" applyAlignment="1">
      <alignment vertical="center"/>
    </xf>
    <xf numFmtId="0" fontId="339" fillId="5" borderId="18" xfId="0" applyFont="1" applyFill="1" applyBorder="1" applyAlignment="1">
      <alignment horizontal="center" wrapText="1"/>
    </xf>
    <xf numFmtId="0" fontId="341" fillId="5" borderId="18" xfId="0" applyFont="1" applyFill="1" applyBorder="1" applyAlignment="1">
      <alignment vertical="center"/>
    </xf>
    <xf numFmtId="0" fontId="342" fillId="0" borderId="0" xfId="0" applyFont="1" applyAlignment="1">
      <alignment horizontal="left"/>
    </xf>
    <xf numFmtId="0" fontId="343" fillId="0" borderId="0" xfId="0" applyFont="1" applyAlignment="1">
      <alignment horizontal="left" vertical="center"/>
    </xf>
    <xf numFmtId="0" fontId="344" fillId="0" borderId="40" xfId="0" applyFont="1" applyBorder="1" applyAlignment="1">
      <alignment wrapText="1"/>
    </xf>
    <xf numFmtId="0" fontId="345" fillId="6" borderId="3" xfId="0" applyFont="1" applyFill="1" applyBorder="1" applyAlignment="1">
      <alignment horizontal="center"/>
    </xf>
    <xf numFmtId="0" fontId="346" fillId="5" borderId="1" xfId="0" applyFont="1" applyFill="1" applyBorder="1" applyAlignment="1">
      <alignment horizontal="center" wrapText="1"/>
    </xf>
    <xf numFmtId="0" fontId="347" fillId="10" borderId="1" xfId="0" applyFont="1" applyFill="1" applyBorder="1" applyAlignment="1">
      <alignment horizontal="center" wrapText="1"/>
    </xf>
    <xf numFmtId="0" fontId="348" fillId="0" borderId="13" xfId="0" applyFont="1" applyBorder="1" applyAlignment="1">
      <alignment wrapText="1"/>
    </xf>
    <xf numFmtId="0" fontId="349" fillId="10" borderId="1" xfId="0" applyFont="1" applyFill="1" applyBorder="1" applyAlignment="1">
      <alignment wrapText="1"/>
    </xf>
    <xf numFmtId="0" fontId="350" fillId="5" borderId="1" xfId="0" applyFont="1" applyFill="1" applyBorder="1" applyAlignment="1">
      <alignment horizontal="center" wrapText="1"/>
    </xf>
    <xf numFmtId="0" fontId="351" fillId="0" borderId="17" xfId="0" applyFont="1" applyBorder="1" applyAlignment="1">
      <alignment horizontal="center"/>
    </xf>
    <xf numFmtId="0" fontId="352" fillId="4" borderId="8" xfId="0" applyFont="1" applyFill="1" applyBorder="1" applyAlignment="1">
      <alignment horizontal="left"/>
    </xf>
    <xf numFmtId="0" fontId="353" fillId="0" borderId="15" xfId="0" applyFont="1" applyBorder="1" applyAlignment="1">
      <alignment horizontal="left"/>
    </xf>
    <xf numFmtId="0" fontId="355" fillId="4" borderId="9" xfId="0" applyFont="1" applyFill="1" applyBorder="1" applyAlignment="1">
      <alignment horizontal="center"/>
    </xf>
    <xf numFmtId="0" fontId="356" fillId="0" borderId="2" xfId="0" applyFont="1" applyBorder="1" applyAlignment="1">
      <alignment horizontal="center" vertical="top"/>
    </xf>
    <xf numFmtId="0" fontId="357" fillId="0" borderId="6" xfId="0" applyFont="1" applyBorder="1"/>
    <xf numFmtId="0" fontId="358" fillId="0" borderId="0" xfId="0" applyFont="1" applyAlignment="1">
      <alignment vertical="center"/>
    </xf>
    <xf numFmtId="0" fontId="360" fillId="25" borderId="0" xfId="0" applyFont="1" applyFill="1" applyAlignment="1">
      <alignment vertical="center"/>
    </xf>
    <xf numFmtId="0" fontId="361" fillId="0" borderId="31" xfId="0" applyFont="1" applyBorder="1"/>
    <xf numFmtId="0" fontId="363" fillId="0" borderId="1" xfId="0" applyFont="1" applyBorder="1" applyAlignment="1">
      <alignment horizontal="left" vertical="top"/>
    </xf>
    <xf numFmtId="0" fontId="364" fillId="0" borderId="42" xfId="0" applyFont="1" applyBorder="1" applyAlignment="1">
      <alignment horizontal="center"/>
    </xf>
    <xf numFmtId="0" fontId="365" fillId="0" borderId="7" xfId="0" applyFont="1" applyBorder="1" applyAlignment="1">
      <alignment vertical="center"/>
    </xf>
    <xf numFmtId="0" fontId="366" fillId="12" borderId="0" xfId="0" applyFont="1" applyFill="1" applyAlignment="1">
      <alignment wrapText="1"/>
    </xf>
    <xf numFmtId="0" fontId="369" fillId="5" borderId="18" xfId="0" applyFont="1" applyFill="1" applyBorder="1" applyAlignment="1">
      <alignment wrapText="1"/>
    </xf>
    <xf numFmtId="0" fontId="370" fillId="23" borderId="0" xfId="0" applyFont="1" applyFill="1" applyAlignment="1">
      <alignment vertical="center"/>
    </xf>
    <xf numFmtId="0" fontId="371" fillId="5" borderId="1" xfId="0" applyFont="1" applyFill="1" applyBorder="1" applyAlignment="1">
      <alignment wrapText="1"/>
    </xf>
    <xf numFmtId="0" fontId="372" fillId="0" borderId="16" xfId="0" applyFont="1" applyBorder="1" applyAlignment="1">
      <alignment horizontal="left"/>
    </xf>
    <xf numFmtId="0" fontId="373" fillId="5" borderId="1" xfId="0" applyFont="1" applyFill="1" applyBorder="1" applyAlignment="1">
      <alignment wrapText="1"/>
    </xf>
    <xf numFmtId="0" fontId="374" fillId="0" borderId="1" xfId="0" applyFont="1" applyBorder="1" applyAlignment="1">
      <alignment horizontal="center" vertical="center"/>
    </xf>
    <xf numFmtId="0" fontId="375" fillId="0" borderId="0" xfId="0" applyFont="1" applyAlignment="1">
      <alignment wrapText="1"/>
    </xf>
    <xf numFmtId="0" fontId="376" fillId="5" borderId="1" xfId="0" applyFont="1" applyFill="1" applyBorder="1" applyAlignment="1">
      <alignment wrapText="1"/>
    </xf>
    <xf numFmtId="0" fontId="271" fillId="6" borderId="0" xfId="0" applyFont="1" applyFill="1" applyAlignment="1">
      <alignment wrapText="1"/>
    </xf>
    <xf numFmtId="0" fontId="256" fillId="6" borderId="16" xfId="0" applyFont="1" applyFill="1" applyBorder="1" applyAlignment="1">
      <alignment wrapText="1"/>
    </xf>
    <xf numFmtId="0" fontId="104" fillId="21" borderId="0" xfId="0" applyFont="1" applyFill="1" applyAlignment="1">
      <alignment horizontal="center" vertical="center"/>
    </xf>
    <xf numFmtId="0" fontId="207" fillId="6" borderId="0" xfId="0" applyFont="1" applyFill="1" applyAlignment="1">
      <alignment vertical="center"/>
    </xf>
    <xf numFmtId="0" fontId="200" fillId="0" borderId="0" xfId="0" applyFont="1" applyAlignment="1">
      <alignment vertical="center"/>
    </xf>
    <xf numFmtId="0" fontId="224" fillId="0" borderId="17" xfId="0" applyFont="1" applyBorder="1" applyAlignment="1">
      <alignment vertical="center"/>
    </xf>
    <xf numFmtId="0" fontId="375" fillId="0" borderId="0" xfId="0" applyFont="1" applyAlignment="1">
      <alignment wrapText="1"/>
    </xf>
    <xf numFmtId="0" fontId="188" fillId="6" borderId="0" xfId="0" applyFont="1" applyFill="1" applyAlignment="1">
      <alignment horizontal="center" wrapText="1"/>
    </xf>
    <xf numFmtId="0" fontId="293" fillId="23" borderId="0" xfId="0" applyFont="1" applyFill="1" applyAlignment="1">
      <alignment horizontal="center" vertical="center"/>
    </xf>
    <xf numFmtId="0" fontId="22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02" fillId="0" borderId="0" xfId="0" applyFont="1" applyAlignment="1">
      <alignment horizontal="right" vertical="center"/>
    </xf>
    <xf numFmtId="0" fontId="336" fillId="0" borderId="0" xfId="0" applyFont="1" applyAlignment="1">
      <alignment horizontal="right" vertical="center"/>
    </xf>
    <xf numFmtId="0" fontId="301" fillId="20" borderId="3" xfId="0" applyFont="1" applyFill="1" applyBorder="1" applyAlignment="1">
      <alignment horizontal="center"/>
    </xf>
    <xf numFmtId="0" fontId="318" fillId="19" borderId="3" xfId="0" applyFont="1" applyFill="1" applyBorder="1" applyAlignment="1">
      <alignment horizontal="left"/>
    </xf>
    <xf numFmtId="0" fontId="362" fillId="19" borderId="39" xfId="0" applyFont="1" applyFill="1" applyBorder="1" applyAlignment="1">
      <alignment horizontal="left"/>
    </xf>
    <xf numFmtId="0" fontId="102" fillId="0" borderId="17" xfId="0" applyFont="1" applyBorder="1" applyAlignment="1">
      <alignment horizontal="left" vertical="center"/>
    </xf>
    <xf numFmtId="0" fontId="150" fillId="0" borderId="17" xfId="0" applyFont="1" applyBorder="1" applyAlignment="1">
      <alignment horizontal="right"/>
    </xf>
    <xf numFmtId="0" fontId="286" fillId="0" borderId="0" xfId="0" applyFont="1" applyAlignment="1">
      <alignment horizontal="center"/>
    </xf>
    <xf numFmtId="0" fontId="278" fillId="0" borderId="6" xfId="0" applyFont="1" applyBorder="1" applyAlignment="1">
      <alignment horizontal="center"/>
    </xf>
    <xf numFmtId="0" fontId="222" fillId="4" borderId="0" xfId="0" applyFont="1" applyFill="1" applyAlignment="1">
      <alignment horizontal="center"/>
    </xf>
    <xf numFmtId="164" fontId="299" fillId="0" borderId="0" xfId="0" applyNumberFormat="1" applyFont="1" applyAlignment="1">
      <alignment horizontal="center"/>
    </xf>
    <xf numFmtId="0" fontId="143" fillId="0" borderId="3" xfId="0" applyFont="1" applyBorder="1" applyAlignment="1">
      <alignment horizontal="center"/>
    </xf>
    <xf numFmtId="0" fontId="93" fillId="0" borderId="26" xfId="0" applyFont="1" applyBorder="1" applyAlignment="1">
      <alignment horizontal="center"/>
    </xf>
    <xf numFmtId="0" fontId="183" fillId="4" borderId="14" xfId="0" applyFont="1" applyFill="1" applyBorder="1" applyAlignment="1">
      <alignment horizontal="center"/>
    </xf>
    <xf numFmtId="0" fontId="38" fillId="4" borderId="3" xfId="0" applyFont="1" applyFill="1" applyBorder="1" applyAlignment="1">
      <alignment horizontal="center"/>
    </xf>
    <xf numFmtId="0" fontId="69" fillId="19" borderId="23" xfId="0" applyFont="1" applyFill="1" applyBorder="1" applyAlignment="1">
      <alignment horizontal="left"/>
    </xf>
    <xf numFmtId="0" fontId="319" fillId="19" borderId="21" xfId="0" applyFont="1" applyFill="1" applyBorder="1" applyAlignment="1">
      <alignment horizontal="left"/>
    </xf>
    <xf numFmtId="0" fontId="268" fillId="19" borderId="38" xfId="0" applyFont="1" applyFill="1" applyBorder="1" applyAlignment="1">
      <alignment horizontal="left"/>
    </xf>
    <xf numFmtId="0" fontId="172" fillId="0" borderId="11" xfId="0" applyFont="1" applyBorder="1" applyAlignment="1">
      <alignment horizontal="left" vertical="center"/>
    </xf>
    <xf numFmtId="0" fontId="254" fillId="0" borderId="11" xfId="0" applyFont="1" applyBorder="1" applyAlignment="1">
      <alignment horizontal="right"/>
    </xf>
    <xf numFmtId="0" fontId="66" fillId="0" borderId="22" xfId="0" applyFont="1" applyBorder="1" applyAlignment="1">
      <alignment horizontal="center"/>
    </xf>
    <xf numFmtId="0" fontId="367" fillId="0" borderId="23" xfId="0" applyFont="1" applyBorder="1" applyAlignment="1">
      <alignment horizontal="center"/>
    </xf>
    <xf numFmtId="0" fontId="198" fillId="0" borderId="34" xfId="0" applyFont="1" applyBorder="1" applyAlignment="1">
      <alignment horizontal="center"/>
    </xf>
    <xf numFmtId="0" fontId="84" fillId="4" borderId="25" xfId="0" applyFont="1" applyFill="1" applyBorder="1" applyAlignment="1">
      <alignment horizontal="center"/>
    </xf>
    <xf numFmtId="0" fontId="328" fillId="4" borderId="23" xfId="0" applyFont="1" applyFill="1" applyBorder="1" applyAlignment="1">
      <alignment horizontal="center"/>
    </xf>
    <xf numFmtId="0" fontId="81" fillId="0" borderId="16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372" fillId="0" borderId="16" xfId="0" applyFont="1" applyBorder="1" applyAlignment="1">
      <alignment horizontal="left"/>
    </xf>
    <xf numFmtId="0" fontId="11" fillId="4" borderId="0" xfId="0" applyFont="1" applyFill="1" applyAlignment="1">
      <alignment horizontal="center" vertical="center"/>
    </xf>
    <xf numFmtId="0" fontId="266" fillId="0" borderId="0" xfId="0" applyFont="1" applyAlignment="1">
      <alignment horizontal="left" vertical="center"/>
    </xf>
    <xf numFmtId="0" fontId="331" fillId="0" borderId="0" xfId="0" applyFont="1" applyAlignment="1">
      <alignment horizontal="left" vertical="center"/>
    </xf>
    <xf numFmtId="164" fontId="50" fillId="0" borderId="16" xfId="0" applyNumberFormat="1" applyFont="1" applyBorder="1" applyAlignment="1">
      <alignment horizontal="right"/>
    </xf>
    <xf numFmtId="0" fontId="359" fillId="0" borderId="16" xfId="0" applyFont="1" applyBorder="1" applyAlignment="1">
      <alignment horizontal="right"/>
    </xf>
    <xf numFmtId="0" fontId="109" fillId="4" borderId="1" xfId="0" applyFont="1" applyFill="1" applyBorder="1" applyAlignment="1">
      <alignment horizontal="center"/>
    </xf>
    <xf numFmtId="0" fontId="11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07" fillId="16" borderId="0" xfId="0" applyFont="1" applyFill="1" applyAlignment="1">
      <alignment wrapText="1"/>
    </xf>
    <xf numFmtId="0" fontId="0" fillId="16" borderId="0" xfId="0" applyFill="1" applyAlignment="1">
      <alignment wrapText="1"/>
    </xf>
    <xf numFmtId="0" fontId="0" fillId="0" borderId="0" xfId="0" applyAlignment="1">
      <alignment wrapText="1"/>
    </xf>
    <xf numFmtId="0" fontId="60" fillId="18" borderId="0" xfId="0" applyFont="1" applyFill="1" applyAlignment="1">
      <alignment horizontal="center" vertical="center"/>
    </xf>
    <xf numFmtId="0" fontId="213" fillId="17" borderId="0" xfId="0" applyFont="1" applyFill="1" applyAlignment="1">
      <alignment horizontal="center" vertical="center"/>
    </xf>
    <xf numFmtId="0" fontId="0" fillId="17" borderId="0" xfId="0" applyFill="1" applyAlignment="1">
      <alignment horizontal="center" wrapText="1"/>
    </xf>
    <xf numFmtId="0" fontId="0" fillId="17" borderId="0" xfId="0" applyFill="1" applyAlignment="1">
      <alignment wrapText="1"/>
    </xf>
    <xf numFmtId="0" fontId="58" fillId="17" borderId="0" xfId="0" applyFont="1" applyFill="1" applyAlignment="1">
      <alignment horizontal="center" vertical="center"/>
    </xf>
    <xf numFmtId="0" fontId="119" fillId="6" borderId="0" xfId="0" applyFont="1" applyFill="1" applyAlignment="1">
      <alignment wrapText="1"/>
    </xf>
    <xf numFmtId="0" fontId="28" fillId="6" borderId="0" xfId="0" applyFont="1" applyFill="1" applyAlignment="1">
      <alignment wrapText="1"/>
    </xf>
    <xf numFmtId="0" fontId="10" fillId="6" borderId="0" xfId="0" applyFont="1" applyFill="1" applyAlignment="1">
      <alignment horizontal="center" wrapText="1"/>
    </xf>
    <xf numFmtId="49" fontId="131" fillId="0" borderId="4" xfId="0" applyNumberFormat="1" applyFont="1" applyBorder="1" applyAlignment="1">
      <alignment vertical="center"/>
    </xf>
    <xf numFmtId="0" fontId="103" fillId="0" borderId="4" xfId="0" applyFont="1" applyBorder="1" applyAlignment="1">
      <alignment vertical="center"/>
    </xf>
    <xf numFmtId="0" fontId="338" fillId="0" borderId="16" xfId="0" applyFont="1" applyBorder="1" applyAlignment="1">
      <alignment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39" fillId="6" borderId="16" xfId="0" applyFont="1" applyFill="1" applyBorder="1" applyAlignment="1">
      <alignment wrapText="1"/>
    </xf>
    <xf numFmtId="0" fontId="77" fillId="6" borderId="16" xfId="0" applyFont="1" applyFill="1" applyBorder="1" applyAlignment="1">
      <alignment horizontal="center" wrapText="1"/>
    </xf>
    <xf numFmtId="0" fontId="368" fillId="6" borderId="0" xfId="0" applyFont="1" applyFill="1" applyAlignment="1">
      <alignment wrapText="1"/>
    </xf>
    <xf numFmtId="0" fontId="340" fillId="6" borderId="16" xfId="0" applyFont="1" applyFill="1" applyBorder="1" applyAlignment="1">
      <alignment wrapText="1"/>
    </xf>
    <xf numFmtId="0" fontId="23" fillId="6" borderId="16" xfId="0" applyFont="1" applyFill="1" applyBorder="1" applyAlignment="1">
      <alignment wrapText="1"/>
    </xf>
    <xf numFmtId="0" fontId="67" fillId="6" borderId="16" xfId="0" applyFont="1" applyFill="1" applyBorder="1" applyAlignment="1">
      <alignment horizontal="center" wrapText="1"/>
    </xf>
    <xf numFmtId="0" fontId="354" fillId="5" borderId="0" xfId="0" applyFont="1" applyFill="1" applyAlignment="1">
      <alignment horizontal="center" wrapText="1"/>
    </xf>
    <xf numFmtId="0" fontId="204" fillId="5" borderId="0" xfId="0" applyFont="1" applyFill="1" applyAlignment="1">
      <alignment horizontal="center" vertical="center"/>
    </xf>
    <xf numFmtId="0" fontId="78" fillId="0" borderId="0" xfId="0" applyFont="1" applyAlignment="1">
      <alignment vertical="center"/>
    </xf>
    <xf numFmtId="0" fontId="252" fillId="4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90" fillId="8" borderId="16" xfId="0" applyFont="1" applyFill="1" applyBorder="1" applyAlignment="1">
      <alignment horizontal="center" vertical="center"/>
    </xf>
    <xf numFmtId="0" fontId="309" fillId="6" borderId="0" xfId="0" applyFont="1" applyFill="1" applyAlignment="1">
      <alignment horizontal="center" vertical="center"/>
    </xf>
    <xf numFmtId="0" fontId="297" fillId="0" borderId="0" xfId="0" applyFont="1" applyAlignment="1">
      <alignment horizontal="center" vertical="center"/>
    </xf>
    <xf numFmtId="0" fontId="145" fillId="24" borderId="0" xfId="0" applyFont="1" applyFill="1" applyAlignment="1">
      <alignment horizontal="center" vertical="center"/>
    </xf>
    <xf numFmtId="0" fontId="247" fillId="0" borderId="0" xfId="0" applyFont="1" applyAlignment="1">
      <alignment horizontal="left"/>
    </xf>
    <xf numFmtId="0" fontId="377" fillId="0" borderId="0" xfId="1" applyAlignment="1" applyProtection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57150</xdr:rowOff>
    </xdr:from>
    <xdr:ext cx="1457325" cy="10763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7325" cy="1076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57150</xdr:rowOff>
    </xdr:from>
    <xdr:ext cx="1457325" cy="10763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7325" cy="10763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1133475" cy="866775"/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5" cy="8667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82</xdr:row>
      <xdr:rowOff>428625</xdr:rowOff>
    </xdr:from>
    <xdr:ext cx="2447925" cy="2057400"/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7925" cy="2057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7</xdr:row>
      <xdr:rowOff>409575</xdr:rowOff>
    </xdr:from>
    <xdr:ext cx="2381250" cy="2257425"/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81250" cy="22574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57</xdr:row>
      <xdr:rowOff>342900</xdr:rowOff>
    </xdr:from>
    <xdr:ext cx="2333625" cy="2200275"/>
    <xdr:pic>
      <xdr:nvPicPr>
        <xdr:cNvPr id="4" name="image0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33625" cy="2200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990600" cy="752475"/>
    <xdr:pic>
      <xdr:nvPicPr>
        <xdr:cNvPr id="2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8"/>
  <sheetViews>
    <sheetView workbookViewId="0">
      <selection activeCell="B9" sqref="B9"/>
    </sheetView>
  </sheetViews>
  <sheetFormatPr defaultColWidth="8.7109375" defaultRowHeight="12" customHeight="1"/>
  <cols>
    <col min="1" max="1" width="1.42578125" customWidth="1"/>
    <col min="2" max="2" width="111.42578125" customWidth="1"/>
    <col min="3" max="3" width="11.42578125" customWidth="1"/>
    <col min="4" max="4" width="8.7109375" hidden="1" customWidth="1"/>
    <col min="5" max="5" width="34.42578125" customWidth="1"/>
    <col min="6" max="9" width="8.7109375" customWidth="1"/>
  </cols>
  <sheetData>
    <row r="1" spans="1:27" ht="18" customHeight="1">
      <c r="A1" s="349" t="s">
        <v>0</v>
      </c>
      <c r="B1" s="349"/>
      <c r="C1" s="349"/>
      <c r="D1" s="334"/>
      <c r="E1" s="272" t="s">
        <v>1</v>
      </c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</row>
    <row r="2" spans="1:27" ht="7.5" customHeight="1">
      <c r="A2" s="183"/>
      <c r="B2" s="183"/>
      <c r="C2" s="183"/>
      <c r="D2" s="183"/>
      <c r="E2" s="299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183"/>
      <c r="AA2" s="183"/>
    </row>
    <row r="3" spans="1:27" ht="12.75" customHeight="1">
      <c r="A3" s="183"/>
      <c r="B3" s="70" t="s">
        <v>2</v>
      </c>
      <c r="C3" s="8">
        <v>41866</v>
      </c>
      <c r="D3" s="183"/>
      <c r="E3" s="299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183"/>
      <c r="AA3" s="183"/>
    </row>
    <row r="4" spans="1:27" ht="14.25" customHeight="1">
      <c r="A4" s="183"/>
      <c r="B4" s="70" t="s">
        <v>3</v>
      </c>
      <c r="C4" s="183"/>
      <c r="D4" s="183"/>
      <c r="E4" s="299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183"/>
      <c r="AA4" s="183"/>
    </row>
    <row r="5" spans="1:27" ht="12.75" customHeight="1">
      <c r="A5" s="183"/>
      <c r="B5" s="350" t="str">
        <f>HYPERLINK("http://www.motorcraft.com.ua/","www.motorcraft.com.ua")</f>
        <v>www.motorcraft.com.ua</v>
      </c>
      <c r="C5" s="350"/>
      <c r="D5" s="183"/>
      <c r="E5" s="299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83"/>
      <c r="AA5" s="183"/>
    </row>
    <row r="6" spans="1:27" ht="12.75" customHeight="1">
      <c r="A6" s="183"/>
      <c r="B6" s="350" t="str">
        <f>HYPERLINK("mailto:mail@motorcraft.com.ua","mail@motorcraft.com.ua")</f>
        <v>mail@motorcraft.com.ua</v>
      </c>
      <c r="C6" s="350"/>
      <c r="D6" s="183"/>
      <c r="E6" s="299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183"/>
      <c r="AA6" s="183"/>
    </row>
    <row r="7" spans="1:27" ht="12.75" customHeight="1">
      <c r="A7" s="183"/>
      <c r="B7" s="351" t="s">
        <v>1354</v>
      </c>
      <c r="C7" s="352"/>
      <c r="D7" s="183"/>
      <c r="E7" s="299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183"/>
      <c r="AA7" s="183"/>
    </row>
    <row r="8" spans="1:27" ht="12.75" customHeight="1">
      <c r="A8" s="183"/>
      <c r="B8" s="353" t="s">
        <v>4</v>
      </c>
      <c r="C8" s="353"/>
      <c r="D8" s="183"/>
      <c r="E8" s="299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183"/>
      <c r="Z8" s="183"/>
      <c r="AA8" s="183"/>
    </row>
    <row r="9" spans="1:27" ht="12.75" customHeight="1">
      <c r="A9" s="183"/>
      <c r="B9" s="262" t="s">
        <v>5</v>
      </c>
      <c r="C9" s="183"/>
      <c r="D9" s="183"/>
      <c r="E9" s="299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183"/>
      <c r="Z9" s="183"/>
      <c r="AA9" s="183"/>
    </row>
    <row r="10" spans="1:27" ht="9" customHeight="1">
      <c r="A10" s="183"/>
      <c r="B10" s="183"/>
      <c r="C10" s="183"/>
      <c r="D10" s="183"/>
      <c r="E10" s="299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183"/>
      <c r="Z10" s="183"/>
      <c r="AA10" s="183"/>
    </row>
    <row r="11" spans="1:27" ht="18" customHeight="1">
      <c r="A11" s="343" t="s">
        <v>6</v>
      </c>
      <c r="B11" s="343"/>
      <c r="C11" s="343"/>
      <c r="D11" s="239" t="s">
        <v>7</v>
      </c>
      <c r="E11" s="299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183"/>
      <c r="Z11" s="183"/>
      <c r="AA11" s="183"/>
    </row>
    <row r="12" spans="1:27" ht="12.75" customHeight="1">
      <c r="A12" s="183"/>
      <c r="B12" s="183"/>
      <c r="C12" s="183"/>
      <c r="D12" s="183"/>
      <c r="E12" s="299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183"/>
    </row>
    <row r="13" spans="1:27" ht="12.75" customHeight="1">
      <c r="A13" s="183"/>
      <c r="B13" s="39"/>
      <c r="C13" s="268" t="s">
        <v>8</v>
      </c>
      <c r="D13" s="67" t="s">
        <v>9</v>
      </c>
      <c r="E13" s="299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92"/>
      <c r="X13" s="92"/>
      <c r="Y13" s="92"/>
      <c r="Z13" s="92"/>
      <c r="AA13" s="183"/>
    </row>
    <row r="14" spans="1:27" ht="12.75" customHeight="1">
      <c r="A14" s="183"/>
      <c r="B14" s="339"/>
      <c r="C14" s="290"/>
      <c r="D14" s="31"/>
      <c r="E14" s="299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92"/>
      <c r="X14" s="92"/>
      <c r="Y14" s="92"/>
      <c r="Z14" s="92"/>
      <c r="AA14" s="183"/>
    </row>
    <row r="15" spans="1:27" ht="12.75" customHeight="1">
      <c r="A15" s="183"/>
      <c r="B15" s="119" t="s">
        <v>10</v>
      </c>
      <c r="C15" s="290"/>
      <c r="D15" s="31">
        <v>2200</v>
      </c>
      <c r="E15" s="299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92"/>
      <c r="X15" s="92"/>
      <c r="Y15" s="92"/>
      <c r="Z15" s="92"/>
      <c r="AA15" s="183"/>
    </row>
    <row r="16" spans="1:27" ht="12.75" customHeight="1">
      <c r="A16" s="183"/>
      <c r="B16" s="290" t="s">
        <v>11</v>
      </c>
      <c r="C16" s="186">
        <v>1350</v>
      </c>
      <c r="D16" s="126"/>
      <c r="E16" s="299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92"/>
      <c r="X16" s="92"/>
      <c r="Y16" s="92"/>
      <c r="Z16" s="92"/>
      <c r="AA16" s="183"/>
    </row>
    <row r="17" spans="1:27" ht="12.75" customHeight="1">
      <c r="A17" s="183"/>
      <c r="B17" s="290" t="s">
        <v>12</v>
      </c>
      <c r="C17" s="186">
        <v>1500</v>
      </c>
      <c r="D17" s="126"/>
      <c r="E17" s="299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92"/>
      <c r="X17" s="92"/>
      <c r="Y17" s="92"/>
      <c r="Z17" s="92"/>
      <c r="AA17" s="183"/>
    </row>
    <row r="18" spans="1:27" ht="12.75" customHeight="1">
      <c r="A18" s="183"/>
      <c r="B18" s="295" t="s">
        <v>13</v>
      </c>
      <c r="C18" s="186">
        <v>1700</v>
      </c>
      <c r="D18" s="126"/>
      <c r="E18" s="299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92"/>
      <c r="X18" s="92"/>
      <c r="Y18" s="92"/>
      <c r="Z18" s="92"/>
      <c r="AA18" s="183"/>
    </row>
    <row r="19" spans="1:27" ht="12.75" customHeight="1">
      <c r="A19" s="183"/>
      <c r="B19" s="295" t="s">
        <v>14</v>
      </c>
      <c r="C19" s="186">
        <v>1900</v>
      </c>
      <c r="D19" s="126"/>
      <c r="E19" s="299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92"/>
      <c r="X19" s="92"/>
      <c r="Y19" s="92"/>
      <c r="Z19" s="92"/>
      <c r="AA19" s="183"/>
    </row>
    <row r="20" spans="1:27" ht="12.75" customHeight="1">
      <c r="A20" s="183"/>
      <c r="B20" s="295" t="s">
        <v>15</v>
      </c>
      <c r="C20" s="186">
        <v>160</v>
      </c>
      <c r="D20" s="126"/>
      <c r="E20" s="299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92"/>
      <c r="X20" s="92"/>
      <c r="Y20" s="92"/>
      <c r="Z20" s="92"/>
      <c r="AA20" s="183"/>
    </row>
    <row r="21" spans="1:27" ht="12.75" customHeight="1">
      <c r="A21" s="183"/>
      <c r="B21" s="295" t="s">
        <v>16</v>
      </c>
      <c r="C21" s="150">
        <v>299</v>
      </c>
      <c r="D21" s="126"/>
      <c r="E21" s="299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92"/>
      <c r="X21" s="92"/>
      <c r="Y21" s="92"/>
      <c r="Z21" s="92"/>
      <c r="AA21" s="183"/>
    </row>
    <row r="22" spans="1:27" ht="12.75" customHeight="1">
      <c r="A22" s="183"/>
      <c r="B22" s="129" t="s">
        <v>17</v>
      </c>
      <c r="C22" s="118"/>
      <c r="D22" s="118"/>
      <c r="E22" s="299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92"/>
      <c r="X22" s="92"/>
      <c r="Y22" s="92"/>
      <c r="Z22" s="92"/>
      <c r="AA22" s="183"/>
    </row>
    <row r="23" spans="1:27" ht="12.75" customHeight="1">
      <c r="A23" s="183"/>
      <c r="B23" s="183"/>
      <c r="C23" s="118"/>
      <c r="D23" s="118"/>
      <c r="E23" s="299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92"/>
      <c r="X23" s="92"/>
      <c r="Y23" s="92"/>
      <c r="Z23" s="92"/>
      <c r="AA23" s="183"/>
    </row>
    <row r="24" spans="1:27" ht="15" customHeight="1">
      <c r="A24" s="344" t="s">
        <v>18</v>
      </c>
      <c r="B24" s="345"/>
      <c r="C24" s="314"/>
      <c r="D24" s="85" t="s">
        <v>19</v>
      </c>
      <c r="E24" s="299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183"/>
      <c r="X24" s="183"/>
      <c r="Y24" s="183"/>
      <c r="Z24" s="183"/>
      <c r="AA24" s="183"/>
    </row>
    <row r="25" spans="1:27" ht="12.75" customHeight="1">
      <c r="A25" s="173"/>
      <c r="B25" s="189" t="s">
        <v>20</v>
      </c>
      <c r="C25" s="141">
        <v>770</v>
      </c>
      <c r="D25" s="62" t="s">
        <v>21</v>
      </c>
      <c r="E25" s="299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183"/>
      <c r="X25" s="183"/>
      <c r="Y25" s="183"/>
      <c r="Z25" s="183"/>
      <c r="AA25" s="183"/>
    </row>
    <row r="26" spans="1:27" ht="12.75" customHeight="1">
      <c r="A26" s="173"/>
      <c r="B26" s="189" t="s">
        <v>22</v>
      </c>
      <c r="C26" s="68">
        <v>830</v>
      </c>
      <c r="D26" s="62"/>
      <c r="E26" s="299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183"/>
      <c r="X26" s="183"/>
      <c r="Y26" s="183"/>
      <c r="Z26" s="183"/>
      <c r="AA26" s="183"/>
    </row>
    <row r="27" spans="1:27" ht="12.75" customHeight="1">
      <c r="A27" s="173"/>
      <c r="B27" s="189" t="s">
        <v>23</v>
      </c>
      <c r="C27" s="68">
        <v>950</v>
      </c>
      <c r="D27" s="62" t="s">
        <v>21</v>
      </c>
      <c r="E27" s="299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183"/>
      <c r="X27" s="183"/>
      <c r="Y27" s="183"/>
      <c r="Z27" s="183"/>
      <c r="AA27" s="183"/>
    </row>
    <row r="28" spans="1:27" ht="12.75" customHeight="1">
      <c r="A28" s="173"/>
      <c r="B28" s="189" t="s">
        <v>24</v>
      </c>
      <c r="C28" s="234">
        <v>900</v>
      </c>
      <c r="D28" s="62"/>
      <c r="E28" s="299" t="s">
        <v>25</v>
      </c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183"/>
      <c r="X28" s="183"/>
      <c r="Y28" s="183"/>
      <c r="Z28" s="183"/>
      <c r="AA28" s="183"/>
    </row>
    <row r="29" spans="1:27" ht="12.75" customHeight="1">
      <c r="A29" s="173"/>
      <c r="B29" s="189" t="s">
        <v>26</v>
      </c>
      <c r="C29" s="141" t="s">
        <v>27</v>
      </c>
      <c r="D29" s="62" t="s">
        <v>21</v>
      </c>
      <c r="E29" s="299" t="s">
        <v>25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183"/>
      <c r="X29" s="183"/>
      <c r="Y29" s="183"/>
      <c r="Z29" s="183"/>
      <c r="AA29" s="183"/>
    </row>
    <row r="30" spans="1:27" ht="12.75" customHeight="1">
      <c r="A30" s="173"/>
      <c r="B30" s="189" t="s">
        <v>28</v>
      </c>
      <c r="C30" s="68">
        <v>1040</v>
      </c>
      <c r="D30" s="62" t="s">
        <v>21</v>
      </c>
      <c r="E30" s="299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183"/>
      <c r="X30" s="183"/>
      <c r="Y30" s="183"/>
      <c r="Z30" s="183"/>
      <c r="AA30" s="183"/>
    </row>
    <row r="31" spans="1:27" ht="12.75" customHeight="1">
      <c r="A31" s="173"/>
      <c r="B31" s="189" t="s">
        <v>29</v>
      </c>
      <c r="C31" s="254" t="s">
        <v>27</v>
      </c>
      <c r="D31" s="42"/>
      <c r="E31" s="299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183"/>
      <c r="X31" s="183"/>
      <c r="Y31" s="183"/>
      <c r="Z31" s="183"/>
      <c r="AA31" s="183"/>
    </row>
    <row r="32" spans="1:27" ht="12.75" customHeight="1">
      <c r="A32" s="173"/>
      <c r="B32" s="189" t="s">
        <v>30</v>
      </c>
      <c r="C32" s="68">
        <v>1120</v>
      </c>
      <c r="D32" s="42"/>
      <c r="E32" s="299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183"/>
      <c r="X32" s="183"/>
      <c r="Y32" s="183"/>
      <c r="Z32" s="183"/>
      <c r="AA32" s="183"/>
    </row>
    <row r="33" spans="1:27" ht="12.75" customHeight="1">
      <c r="A33" s="173"/>
      <c r="B33" s="224" t="s">
        <v>31</v>
      </c>
      <c r="C33" s="254"/>
      <c r="D33" s="42"/>
      <c r="E33" s="299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183"/>
      <c r="X33" s="183"/>
      <c r="Y33" s="183"/>
      <c r="Z33" s="183"/>
      <c r="AA33" s="183"/>
    </row>
    <row r="34" spans="1:27" ht="12.75" customHeight="1">
      <c r="A34" s="173"/>
      <c r="B34" s="210"/>
      <c r="C34" s="110"/>
      <c r="D34" s="42"/>
      <c r="E34" s="299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183"/>
      <c r="X34" s="183"/>
      <c r="Y34" s="183"/>
      <c r="Z34" s="183"/>
      <c r="AA34" s="183"/>
    </row>
    <row r="35" spans="1:27" ht="15" customHeight="1">
      <c r="A35" s="344" t="s">
        <v>32</v>
      </c>
      <c r="B35" s="346"/>
      <c r="C35" s="286"/>
      <c r="D35" s="183"/>
      <c r="E35" s="299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183"/>
      <c r="Y35" s="183"/>
      <c r="Z35" s="183"/>
      <c r="AA35" s="183"/>
    </row>
    <row r="36" spans="1:27" ht="12.75" customHeight="1">
      <c r="A36" s="173"/>
      <c r="B36" s="189" t="s">
        <v>33</v>
      </c>
      <c r="C36" s="68">
        <v>650</v>
      </c>
      <c r="D36" s="42"/>
      <c r="E36" s="299"/>
      <c r="F36" s="250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183"/>
      <c r="Y36" s="183"/>
      <c r="Z36" s="183"/>
      <c r="AA36" s="183"/>
    </row>
    <row r="37" spans="1:27" ht="12.75" customHeight="1">
      <c r="A37" s="173"/>
      <c r="B37" s="189" t="s">
        <v>34</v>
      </c>
      <c r="C37" s="68">
        <v>520</v>
      </c>
      <c r="D37" s="42"/>
      <c r="E37" s="299"/>
      <c r="F37" s="250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183"/>
      <c r="Y37" s="183"/>
      <c r="Z37" s="183"/>
      <c r="AA37" s="183"/>
    </row>
    <row r="38" spans="1:27" ht="12.75" customHeight="1">
      <c r="A38" s="173"/>
      <c r="B38" s="189" t="s">
        <v>35</v>
      </c>
      <c r="C38" s="68">
        <v>620</v>
      </c>
      <c r="D38" s="42"/>
      <c r="E38" s="299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183"/>
      <c r="Y38" s="183"/>
      <c r="Z38" s="183"/>
      <c r="AA38" s="183"/>
    </row>
    <row r="39" spans="1:27" ht="12.75" customHeight="1">
      <c r="A39" s="173"/>
      <c r="B39" s="189" t="s">
        <v>36</v>
      </c>
      <c r="C39" s="68">
        <v>560</v>
      </c>
      <c r="D39" s="42"/>
      <c r="E39" s="299" t="s">
        <v>9</v>
      </c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183"/>
      <c r="Y39" s="183"/>
      <c r="Z39" s="183"/>
      <c r="AA39" s="183"/>
    </row>
    <row r="40" spans="1:27" ht="12.75" customHeight="1">
      <c r="A40" s="173"/>
      <c r="B40" s="189" t="s">
        <v>37</v>
      </c>
      <c r="C40" s="141">
        <v>499</v>
      </c>
      <c r="D40" s="42"/>
      <c r="E40" s="299" t="s">
        <v>38</v>
      </c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183"/>
      <c r="Y40" s="183"/>
      <c r="Z40" s="183"/>
      <c r="AA40" s="183"/>
    </row>
    <row r="41" spans="1:27" ht="12.75" customHeight="1">
      <c r="A41" s="173"/>
      <c r="B41" s="189" t="s">
        <v>39</v>
      </c>
      <c r="C41" s="141">
        <v>500</v>
      </c>
      <c r="D41" s="42"/>
      <c r="E41" s="299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183"/>
      <c r="Y41" s="183"/>
      <c r="Z41" s="183"/>
      <c r="AA41" s="183"/>
    </row>
    <row r="42" spans="1:27" ht="12.75" customHeight="1">
      <c r="A42" s="183"/>
      <c r="B42" s="203"/>
      <c r="C42" s="203"/>
      <c r="D42" s="183"/>
      <c r="E42" s="299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183"/>
      <c r="Y42" s="183"/>
      <c r="Z42" s="183"/>
      <c r="AA42" s="183"/>
    </row>
    <row r="43" spans="1:27" ht="15" customHeight="1">
      <c r="A43" s="344" t="s">
        <v>40</v>
      </c>
      <c r="B43" s="345"/>
      <c r="C43" s="85"/>
      <c r="D43" s="85"/>
      <c r="E43" s="299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183"/>
      <c r="Y43" s="183"/>
      <c r="Z43" s="183"/>
      <c r="AA43" s="183"/>
    </row>
    <row r="44" spans="1:27" ht="12.75" customHeight="1">
      <c r="A44" s="173"/>
      <c r="B44" s="189" t="s">
        <v>41</v>
      </c>
      <c r="C44" s="16">
        <v>110</v>
      </c>
      <c r="D44" s="218"/>
      <c r="E44" s="299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183"/>
      <c r="Y44" s="183"/>
      <c r="Z44" s="183"/>
      <c r="AA44" s="183"/>
    </row>
    <row r="45" spans="1:27" ht="12.75" customHeight="1">
      <c r="A45" s="173"/>
      <c r="B45" s="189" t="s">
        <v>42</v>
      </c>
      <c r="C45" s="141" t="s">
        <v>27</v>
      </c>
      <c r="D45" s="62" t="s">
        <v>21</v>
      </c>
      <c r="E45" s="299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183"/>
      <c r="Y45" s="183"/>
      <c r="Z45" s="183"/>
      <c r="AA45" s="183"/>
    </row>
    <row r="46" spans="1:27" ht="12.75" customHeight="1">
      <c r="A46" s="173"/>
      <c r="B46" s="189" t="s">
        <v>43</v>
      </c>
      <c r="C46" s="141">
        <v>420</v>
      </c>
      <c r="D46" s="62"/>
      <c r="E46" s="299" t="s">
        <v>44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183"/>
      <c r="Y46" s="183"/>
      <c r="Z46" s="183"/>
      <c r="AA46" s="183"/>
    </row>
    <row r="47" spans="1:27" ht="12.75" customHeight="1">
      <c r="A47" s="173"/>
      <c r="B47" s="189" t="s">
        <v>45</v>
      </c>
      <c r="C47" s="141">
        <v>420</v>
      </c>
      <c r="D47" s="62" t="s">
        <v>21</v>
      </c>
      <c r="E47" s="299" t="s">
        <v>44</v>
      </c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183"/>
      <c r="Y47" s="183"/>
      <c r="Z47" s="183"/>
      <c r="AA47" s="183"/>
    </row>
    <row r="48" spans="1:27" ht="12.75" customHeight="1">
      <c r="A48" s="173"/>
      <c r="B48" s="189" t="s">
        <v>46</v>
      </c>
      <c r="C48" s="141" t="s">
        <v>27</v>
      </c>
      <c r="D48" s="62" t="s">
        <v>21</v>
      </c>
      <c r="E48" s="299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183"/>
      <c r="Y48" s="183"/>
      <c r="Z48" s="183"/>
      <c r="AA48" s="183"/>
    </row>
    <row r="49" spans="1:27" ht="12.75" customHeight="1">
      <c r="A49" s="173"/>
      <c r="B49" s="189" t="s">
        <v>47</v>
      </c>
      <c r="C49" s="141" t="s">
        <v>27</v>
      </c>
      <c r="D49" s="62" t="s">
        <v>21</v>
      </c>
      <c r="E49" s="299"/>
      <c r="F49" s="250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</row>
    <row r="50" spans="1:27" ht="12.75" customHeight="1">
      <c r="A50" s="173"/>
      <c r="B50" s="189" t="s">
        <v>48</v>
      </c>
      <c r="C50" s="141" t="s">
        <v>27</v>
      </c>
      <c r="D50" s="62" t="s">
        <v>21</v>
      </c>
      <c r="E50" s="299"/>
      <c r="F50" s="250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</row>
    <row r="51" spans="1:27" ht="12.75" customHeight="1">
      <c r="A51" s="173"/>
      <c r="B51" s="189" t="s">
        <v>49</v>
      </c>
      <c r="C51" s="199">
        <v>320</v>
      </c>
      <c r="D51" s="62" t="s">
        <v>21</v>
      </c>
      <c r="E51" s="299"/>
      <c r="F51" s="250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</row>
    <row r="52" spans="1:27" ht="12.75" customHeight="1">
      <c r="A52" s="173"/>
      <c r="B52" s="331" t="s">
        <v>50</v>
      </c>
      <c r="C52" s="35">
        <v>380</v>
      </c>
      <c r="D52" s="62"/>
      <c r="E52" s="299"/>
      <c r="F52" s="250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</row>
    <row r="53" spans="1:27" ht="12.75" customHeight="1">
      <c r="A53" s="173"/>
      <c r="B53" s="240" t="s">
        <v>51</v>
      </c>
      <c r="C53" s="199">
        <v>360</v>
      </c>
      <c r="D53" s="62" t="s">
        <v>21</v>
      </c>
      <c r="E53" s="299"/>
      <c r="F53" s="250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</row>
    <row r="54" spans="1:27" ht="12.75" customHeight="1">
      <c r="A54" s="341" t="s">
        <v>52</v>
      </c>
      <c r="B54" s="347"/>
      <c r="C54" s="348"/>
      <c r="D54" s="183"/>
      <c r="E54" s="299"/>
      <c r="F54" s="250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</row>
    <row r="55" spans="1:27" ht="12.75" customHeight="1">
      <c r="A55" s="289"/>
      <c r="B55" s="212" t="s">
        <v>53</v>
      </c>
      <c r="C55" s="132"/>
      <c r="D55" s="127"/>
      <c r="E55" s="299"/>
      <c r="F55" s="250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</row>
    <row r="56" spans="1:27" ht="12.75" customHeight="1">
      <c r="A56" s="317"/>
      <c r="B56" s="28" t="s">
        <v>54</v>
      </c>
      <c r="C56" s="195">
        <v>160</v>
      </c>
      <c r="D56" s="127"/>
      <c r="E56" s="299"/>
      <c r="F56" s="250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</row>
    <row r="57" spans="1:27" ht="12.75" customHeight="1">
      <c r="A57" s="317"/>
      <c r="B57" s="28"/>
      <c r="C57" s="195"/>
      <c r="D57" s="127"/>
      <c r="E57" s="299"/>
      <c r="F57" s="250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</row>
    <row r="58" spans="1:27" ht="12.75" customHeight="1">
      <c r="A58" s="317"/>
      <c r="B58" s="208" t="s">
        <v>55</v>
      </c>
      <c r="C58" s="232"/>
      <c r="D58" s="127"/>
      <c r="E58" s="299"/>
      <c r="F58" s="250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</row>
    <row r="59" spans="1:27" ht="12.75" customHeight="1">
      <c r="A59" s="317"/>
      <c r="B59" s="28" t="s">
        <v>56</v>
      </c>
      <c r="C59" s="195">
        <v>85</v>
      </c>
      <c r="D59" s="127"/>
      <c r="E59" s="299"/>
      <c r="F59" s="250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</row>
    <row r="60" spans="1:27" ht="12.75" customHeight="1">
      <c r="A60" s="317"/>
      <c r="B60" s="28"/>
      <c r="C60" s="195"/>
      <c r="D60" s="127"/>
      <c r="E60" s="299"/>
      <c r="F60" s="250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</row>
    <row r="61" spans="1:27" ht="12.75" customHeight="1">
      <c r="A61" s="317"/>
      <c r="B61" s="208" t="s">
        <v>57</v>
      </c>
      <c r="C61" s="232"/>
      <c r="D61" s="127"/>
      <c r="E61" s="299"/>
      <c r="F61" s="250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</row>
    <row r="62" spans="1:27" ht="12.75" customHeight="1">
      <c r="A62" s="317"/>
      <c r="B62" s="28" t="s">
        <v>58</v>
      </c>
      <c r="C62" s="195">
        <v>160</v>
      </c>
      <c r="D62" s="127"/>
      <c r="E62" s="299"/>
      <c r="F62" s="250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</row>
    <row r="63" spans="1:27" ht="12.75" customHeight="1">
      <c r="A63" s="317"/>
      <c r="B63" s="28" t="s">
        <v>59</v>
      </c>
      <c r="C63" s="195">
        <v>180</v>
      </c>
      <c r="D63" s="127"/>
      <c r="E63" s="299"/>
      <c r="F63" s="250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</row>
    <row r="64" spans="1:27" ht="12.75" customHeight="1">
      <c r="A64" s="317"/>
      <c r="B64" s="28"/>
      <c r="C64" s="195"/>
      <c r="D64" s="127"/>
      <c r="E64" s="299"/>
      <c r="F64" s="250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</row>
    <row r="65" spans="1:27" ht="12.75" customHeight="1">
      <c r="A65" s="317"/>
      <c r="B65" s="208" t="s">
        <v>60</v>
      </c>
      <c r="C65" s="101"/>
      <c r="D65" s="127"/>
      <c r="E65" s="299"/>
      <c r="F65" s="250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</row>
    <row r="66" spans="1:27" ht="12.75" customHeight="1">
      <c r="A66" s="317"/>
      <c r="B66" s="176" t="s">
        <v>61</v>
      </c>
      <c r="C66" s="141" t="s">
        <v>62</v>
      </c>
      <c r="D66" s="42"/>
      <c r="E66" s="299"/>
      <c r="F66" s="250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</row>
    <row r="67" spans="1:27" ht="12.75" customHeight="1">
      <c r="A67" s="317"/>
      <c r="B67" s="28" t="s">
        <v>63</v>
      </c>
      <c r="C67" s="277">
        <v>180</v>
      </c>
      <c r="D67" s="127"/>
      <c r="E67" s="299"/>
      <c r="F67" s="250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</row>
    <row r="68" spans="1:27" ht="12.75" customHeight="1">
      <c r="A68" s="317"/>
      <c r="B68" s="28"/>
      <c r="C68" s="195"/>
      <c r="D68" s="127"/>
      <c r="E68" s="299"/>
      <c r="F68" s="250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</row>
    <row r="69" spans="1:27" ht="12.75" customHeight="1">
      <c r="A69" s="317"/>
      <c r="B69" s="208" t="s">
        <v>64</v>
      </c>
      <c r="C69" s="232"/>
      <c r="D69" s="127"/>
      <c r="E69" s="299"/>
      <c r="F69" s="250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</row>
    <row r="70" spans="1:27" ht="12.75" customHeight="1">
      <c r="A70" s="317"/>
      <c r="B70" s="158" t="s">
        <v>65</v>
      </c>
      <c r="C70" s="195">
        <v>170</v>
      </c>
      <c r="D70" s="127"/>
      <c r="E70" s="299"/>
      <c r="F70" s="250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</row>
    <row r="71" spans="1:27" ht="12.75" customHeight="1">
      <c r="A71" s="317"/>
      <c r="B71" s="158"/>
      <c r="C71" s="195"/>
      <c r="D71" s="127"/>
      <c r="E71" s="299"/>
      <c r="F71" s="250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</row>
    <row r="72" spans="1:27" ht="12.75" customHeight="1">
      <c r="A72" s="317"/>
      <c r="B72" s="208" t="s">
        <v>66</v>
      </c>
      <c r="C72" s="232"/>
      <c r="D72" s="127"/>
      <c r="E72" s="299"/>
      <c r="F72" s="250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</row>
    <row r="73" spans="1:27" ht="12.75" customHeight="1">
      <c r="A73" s="317"/>
      <c r="B73" s="158" t="s">
        <v>67</v>
      </c>
      <c r="C73" s="221">
        <v>45</v>
      </c>
      <c r="D73" s="127"/>
      <c r="E73" s="299"/>
      <c r="F73" s="250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</row>
    <row r="74" spans="1:27" ht="12.75" customHeight="1">
      <c r="A74" s="317"/>
      <c r="B74" s="158" t="s">
        <v>68</v>
      </c>
      <c r="C74" s="221">
        <v>80</v>
      </c>
      <c r="D74" s="127"/>
      <c r="E74" s="299"/>
      <c r="F74" s="250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</row>
    <row r="75" spans="1:27" ht="12.75" customHeight="1">
      <c r="A75" s="317"/>
      <c r="B75" s="158" t="s">
        <v>69</v>
      </c>
      <c r="C75" s="157">
        <v>125</v>
      </c>
      <c r="D75" s="127"/>
      <c r="E75" s="299"/>
      <c r="F75" s="250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</row>
    <row r="76" spans="1:27" ht="12.75" customHeight="1">
      <c r="A76" s="317"/>
      <c r="B76" s="158"/>
      <c r="C76" s="157"/>
      <c r="D76" s="127"/>
      <c r="E76" s="299"/>
      <c r="F76" s="250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</row>
    <row r="77" spans="1:27" ht="12.75" customHeight="1">
      <c r="A77" s="317"/>
      <c r="B77" s="208" t="s">
        <v>70</v>
      </c>
      <c r="C77" s="232"/>
      <c r="D77" s="127"/>
      <c r="E77" s="299"/>
      <c r="F77" s="250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</row>
    <row r="78" spans="1:27" ht="12.75" customHeight="1">
      <c r="A78" s="317"/>
      <c r="B78" s="158" t="s">
        <v>71</v>
      </c>
      <c r="C78" s="195" t="s">
        <v>62</v>
      </c>
      <c r="D78" s="127"/>
      <c r="E78" s="299"/>
      <c r="F78" s="250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</row>
    <row r="79" spans="1:27" ht="12.75" customHeight="1">
      <c r="A79" s="317"/>
      <c r="B79" s="158"/>
      <c r="C79" s="157"/>
      <c r="D79" s="127"/>
      <c r="E79" s="299"/>
      <c r="F79" s="250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</row>
    <row r="80" spans="1:27" ht="12.75" customHeight="1">
      <c r="A80" s="317"/>
      <c r="B80" s="208" t="s">
        <v>72</v>
      </c>
      <c r="C80" s="232"/>
      <c r="D80" s="127"/>
      <c r="E80" s="299"/>
      <c r="F80" s="250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</row>
    <row r="81" spans="1:27" ht="12.75" customHeight="1">
      <c r="A81" s="317"/>
      <c r="B81" s="158" t="s">
        <v>73</v>
      </c>
      <c r="C81" s="157">
        <v>180</v>
      </c>
      <c r="D81" s="127"/>
      <c r="E81" s="299"/>
      <c r="F81" s="250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</row>
    <row r="82" spans="1:27" ht="12.75" customHeight="1">
      <c r="A82" s="317"/>
      <c r="B82" s="158" t="s">
        <v>74</v>
      </c>
      <c r="C82" s="195">
        <v>17</v>
      </c>
      <c r="D82" s="127"/>
      <c r="E82" s="299"/>
      <c r="F82" s="250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</row>
    <row r="83" spans="1:27" ht="12.75" customHeight="1">
      <c r="A83" s="317"/>
      <c r="B83" s="158" t="s">
        <v>75</v>
      </c>
      <c r="C83" s="195">
        <v>14</v>
      </c>
      <c r="D83" s="127"/>
      <c r="E83" s="299"/>
      <c r="F83" s="250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</row>
    <row r="84" spans="1:27" ht="12.75" customHeight="1">
      <c r="A84" s="317"/>
      <c r="B84" s="158"/>
      <c r="C84" s="195"/>
      <c r="D84" s="127"/>
      <c r="E84" s="299"/>
      <c r="F84" s="250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</row>
    <row r="85" spans="1:27" ht="12.75" customHeight="1">
      <c r="A85" s="317"/>
      <c r="B85" s="208" t="s">
        <v>76</v>
      </c>
      <c r="C85" s="232"/>
      <c r="D85" s="127"/>
      <c r="E85" s="299"/>
      <c r="F85" s="250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</row>
    <row r="86" spans="1:27" ht="12.75" customHeight="1">
      <c r="A86" s="317"/>
      <c r="B86" s="158" t="s">
        <v>77</v>
      </c>
      <c r="C86" s="221">
        <v>50</v>
      </c>
      <c r="D86" s="127"/>
      <c r="E86" s="299"/>
      <c r="F86" s="250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</row>
    <row r="87" spans="1:27" ht="12.75" customHeight="1">
      <c r="A87" s="317"/>
      <c r="B87" s="158" t="s">
        <v>78</v>
      </c>
      <c r="C87" s="195" t="s">
        <v>62</v>
      </c>
      <c r="D87" s="127"/>
      <c r="E87" s="299"/>
      <c r="F87" s="250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</row>
    <row r="88" spans="1:27" ht="12.75" customHeight="1">
      <c r="A88" s="317"/>
      <c r="B88" s="158" t="s">
        <v>79</v>
      </c>
      <c r="C88" s="195">
        <v>19</v>
      </c>
      <c r="D88" s="127"/>
      <c r="E88" s="299"/>
      <c r="F88" s="250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</row>
    <row r="89" spans="1:27" ht="12.75" customHeight="1">
      <c r="A89" s="317"/>
      <c r="B89" s="158" t="s">
        <v>80</v>
      </c>
      <c r="C89" s="195" t="s">
        <v>62</v>
      </c>
      <c r="D89" s="127"/>
      <c r="E89" s="299"/>
      <c r="F89" s="250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</row>
    <row r="90" spans="1:27" ht="12.75" customHeight="1">
      <c r="A90" s="317"/>
      <c r="B90" s="158"/>
      <c r="C90" s="195"/>
      <c r="D90" s="127"/>
      <c r="E90" s="299"/>
      <c r="F90" s="250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</row>
    <row r="91" spans="1:27" ht="12.75" customHeight="1">
      <c r="A91" s="317"/>
      <c r="B91" s="208" t="s">
        <v>81</v>
      </c>
      <c r="C91" s="232"/>
      <c r="D91" s="127"/>
      <c r="E91" s="299"/>
      <c r="F91" s="250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</row>
    <row r="92" spans="1:27" ht="12.75" customHeight="1">
      <c r="A92" s="317"/>
      <c r="B92" s="158" t="s">
        <v>82</v>
      </c>
      <c r="C92" s="195">
        <v>20</v>
      </c>
      <c r="D92" s="127"/>
      <c r="E92" s="299"/>
      <c r="F92" s="250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</row>
    <row r="93" spans="1:27" ht="12.75" customHeight="1">
      <c r="A93" s="317"/>
      <c r="B93" s="158" t="s">
        <v>83</v>
      </c>
      <c r="C93" s="195">
        <v>18</v>
      </c>
      <c r="D93" s="127"/>
      <c r="E93" s="299"/>
      <c r="F93" s="250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</row>
    <row r="94" spans="1:27" ht="12.75" customHeight="1">
      <c r="A94" s="317"/>
      <c r="B94" s="59" t="s">
        <v>84</v>
      </c>
      <c r="C94" s="195">
        <v>50</v>
      </c>
      <c r="D94" s="127"/>
      <c r="E94" s="299"/>
      <c r="F94" s="250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</row>
    <row r="95" spans="1:27" ht="12.75" customHeight="1">
      <c r="A95" s="317"/>
      <c r="B95" s="59"/>
      <c r="C95" s="195"/>
      <c r="D95" s="127"/>
      <c r="E95" s="299"/>
      <c r="F95" s="250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</row>
    <row r="96" spans="1:27" ht="12.75" customHeight="1">
      <c r="A96" s="317"/>
      <c r="B96" s="208" t="s">
        <v>85</v>
      </c>
      <c r="C96" s="232"/>
      <c r="D96" s="127"/>
      <c r="E96" s="299"/>
      <c r="F96" s="250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</row>
    <row r="97" spans="1:27" ht="12.75" customHeight="1">
      <c r="A97" s="317"/>
      <c r="B97" s="158" t="s">
        <v>86</v>
      </c>
      <c r="C97" s="195">
        <v>16</v>
      </c>
      <c r="D97" s="127"/>
      <c r="E97" s="299"/>
      <c r="F97" s="250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</row>
    <row r="98" spans="1:27" ht="12.75" customHeight="1">
      <c r="A98" s="317"/>
      <c r="B98" s="158" t="s">
        <v>87</v>
      </c>
      <c r="C98" s="195">
        <v>16</v>
      </c>
      <c r="D98" s="127"/>
      <c r="E98" s="299"/>
      <c r="F98" s="250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</row>
    <row r="99" spans="1:27" ht="12.75" customHeight="1">
      <c r="A99" s="317"/>
      <c r="B99" s="158" t="s">
        <v>88</v>
      </c>
      <c r="C99" s="195">
        <v>9</v>
      </c>
      <c r="D99" s="127"/>
      <c r="E99" s="299"/>
      <c r="F99" s="250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</row>
    <row r="100" spans="1:27" ht="12.75" customHeight="1">
      <c r="A100" s="317"/>
      <c r="B100" s="158" t="s">
        <v>89</v>
      </c>
      <c r="C100" s="195">
        <v>18</v>
      </c>
      <c r="D100" s="127"/>
      <c r="E100" s="299"/>
      <c r="F100" s="250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</row>
    <row r="101" spans="1:27" ht="12.75" customHeight="1">
      <c r="A101" s="317"/>
      <c r="B101" s="158"/>
      <c r="C101" s="195"/>
      <c r="D101" s="127"/>
      <c r="E101" s="299"/>
      <c r="F101" s="250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</row>
    <row r="102" spans="1:27" ht="12.75" customHeight="1">
      <c r="A102" s="317"/>
      <c r="B102" s="208" t="s">
        <v>90</v>
      </c>
      <c r="C102" s="232"/>
      <c r="D102" s="127"/>
      <c r="E102" s="299"/>
      <c r="F102" s="250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</row>
    <row r="103" spans="1:27" ht="12.75" customHeight="1">
      <c r="A103" s="317"/>
      <c r="B103" s="158" t="s">
        <v>91</v>
      </c>
      <c r="C103" s="195">
        <v>10</v>
      </c>
      <c r="D103" s="127"/>
      <c r="E103" s="299"/>
      <c r="F103" s="250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</row>
    <row r="104" spans="1:27" ht="12.75" customHeight="1">
      <c r="A104" s="317"/>
      <c r="B104" s="88"/>
      <c r="C104" s="123"/>
      <c r="D104" s="127"/>
      <c r="E104" s="299"/>
      <c r="F104" s="250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</row>
    <row r="105" spans="1:27" ht="12.75" customHeight="1">
      <c r="A105" s="317"/>
      <c r="B105" s="208" t="s">
        <v>92</v>
      </c>
      <c r="C105" s="232"/>
      <c r="D105" s="127"/>
      <c r="E105" s="299"/>
      <c r="F105" s="250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</row>
    <row r="106" spans="1:27" ht="12.75" customHeight="1">
      <c r="A106" s="317"/>
      <c r="B106" s="158" t="s">
        <v>93</v>
      </c>
      <c r="C106" s="195">
        <v>33</v>
      </c>
      <c r="D106" s="127"/>
      <c r="E106" s="299"/>
      <c r="F106" s="250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</row>
    <row r="107" spans="1:27" ht="12.75" customHeight="1">
      <c r="A107" s="317"/>
      <c r="B107" s="158" t="s">
        <v>94</v>
      </c>
      <c r="C107" s="195">
        <v>42</v>
      </c>
      <c r="D107" s="127"/>
      <c r="E107" s="299"/>
      <c r="F107" s="250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</row>
    <row r="108" spans="1:27" ht="12.75" customHeight="1">
      <c r="A108" s="317"/>
      <c r="B108" s="158" t="s">
        <v>95</v>
      </c>
      <c r="C108" s="195">
        <v>43</v>
      </c>
      <c r="D108" s="127"/>
      <c r="E108" s="299"/>
      <c r="F108" s="250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</row>
    <row r="109" spans="1:27" ht="12.75" customHeight="1">
      <c r="A109" s="317"/>
      <c r="B109" s="158"/>
      <c r="C109" s="195"/>
      <c r="D109" s="127"/>
      <c r="E109" s="299"/>
      <c r="F109" s="250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</row>
    <row r="110" spans="1:27" ht="12.75" customHeight="1">
      <c r="A110" s="317"/>
      <c r="B110" s="208" t="s">
        <v>96</v>
      </c>
      <c r="C110" s="232"/>
      <c r="D110" s="127"/>
      <c r="E110" s="299"/>
      <c r="F110" s="250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</row>
    <row r="111" spans="1:27" ht="12.75" customHeight="1">
      <c r="A111" s="317"/>
      <c r="B111" s="158" t="s">
        <v>97</v>
      </c>
      <c r="C111" s="195">
        <v>20</v>
      </c>
      <c r="D111" s="127"/>
      <c r="E111" s="299"/>
      <c r="F111" s="250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</row>
    <row r="112" spans="1:27" ht="12.75" customHeight="1">
      <c r="A112" s="317"/>
      <c r="B112" s="158" t="s">
        <v>98</v>
      </c>
      <c r="C112" s="195">
        <v>60</v>
      </c>
      <c r="D112" s="127"/>
      <c r="E112" s="299"/>
      <c r="F112" s="250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</row>
    <row r="113" spans="1:27" ht="12.75" customHeight="1">
      <c r="A113" s="317"/>
      <c r="B113" s="158" t="s">
        <v>99</v>
      </c>
      <c r="C113" s="195">
        <v>35</v>
      </c>
      <c r="D113" s="127"/>
      <c r="E113" s="299"/>
      <c r="F113" s="250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</row>
    <row r="114" spans="1:27" ht="12.75" customHeight="1">
      <c r="A114" s="317"/>
      <c r="B114" s="59" t="s">
        <v>100</v>
      </c>
      <c r="C114" s="195">
        <v>14</v>
      </c>
      <c r="D114" s="127"/>
      <c r="E114" s="299"/>
      <c r="F114" s="250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</row>
    <row r="115" spans="1:27" ht="12.75" customHeight="1">
      <c r="A115" s="317"/>
      <c r="B115" s="73" t="s">
        <v>101</v>
      </c>
      <c r="C115" s="32"/>
      <c r="D115" s="127"/>
      <c r="E115" s="299"/>
      <c r="F115" s="250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</row>
    <row r="116" spans="1:27" ht="12.75" customHeight="1">
      <c r="A116" s="317"/>
      <c r="B116" s="158" t="s">
        <v>102</v>
      </c>
      <c r="C116" s="69" t="s">
        <v>27</v>
      </c>
      <c r="D116" s="127"/>
      <c r="E116" s="299"/>
      <c r="F116" s="250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</row>
    <row r="117" spans="1:27" ht="12.75" customHeight="1">
      <c r="A117" s="317"/>
      <c r="B117" s="158" t="s">
        <v>103</v>
      </c>
      <c r="C117" s="206">
        <v>250</v>
      </c>
      <c r="D117" s="127"/>
      <c r="E117" s="299"/>
      <c r="F117" s="250"/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</row>
    <row r="118" spans="1:27" ht="12.75" customHeight="1">
      <c r="A118" s="317"/>
      <c r="B118" s="158" t="s">
        <v>104</v>
      </c>
      <c r="C118" s="206" t="s">
        <v>27</v>
      </c>
      <c r="D118" s="127"/>
      <c r="E118" s="299"/>
      <c r="F118" s="250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</row>
    <row r="119" spans="1:27" ht="12.75" customHeight="1">
      <c r="A119" s="317"/>
      <c r="B119" s="285" t="s">
        <v>105</v>
      </c>
      <c r="C119" s="206">
        <v>440</v>
      </c>
      <c r="D119" s="127"/>
      <c r="E119" s="299"/>
      <c r="F119" s="250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</row>
    <row r="120" spans="1:27" ht="12.75" customHeight="1">
      <c r="A120" s="317"/>
      <c r="B120" s="139"/>
      <c r="C120" s="229"/>
      <c r="D120" s="127"/>
      <c r="E120" s="299"/>
      <c r="F120" s="250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</row>
    <row r="121" spans="1:27" ht="12.75" customHeight="1">
      <c r="A121" s="126"/>
      <c r="B121" s="133"/>
      <c r="C121" s="133"/>
      <c r="D121" s="183"/>
      <c r="E121" s="299"/>
      <c r="F121" s="250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</row>
    <row r="122" spans="1:27" ht="12.75" customHeight="1">
      <c r="A122" s="341" t="s">
        <v>106</v>
      </c>
      <c r="B122" s="341"/>
      <c r="C122" s="265"/>
      <c r="D122" s="183"/>
      <c r="E122" s="299"/>
      <c r="F122" s="250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</row>
    <row r="123" spans="1:27" ht="12.75" customHeight="1">
      <c r="A123" s="317"/>
      <c r="B123" s="115" t="s">
        <v>107</v>
      </c>
      <c r="C123" s="195">
        <v>45</v>
      </c>
      <c r="D123" s="127"/>
      <c r="E123" s="299"/>
      <c r="F123" s="250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</row>
    <row r="124" spans="1:27" ht="12.75" customHeight="1">
      <c r="A124" s="317"/>
      <c r="B124" s="72" t="s">
        <v>108</v>
      </c>
      <c r="C124" s="69">
        <v>55</v>
      </c>
      <c r="D124" s="127"/>
      <c r="E124" s="299"/>
      <c r="F124" s="250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</row>
    <row r="125" spans="1:27" ht="12.75" customHeight="1">
      <c r="A125" s="317"/>
      <c r="B125" s="115" t="s">
        <v>109</v>
      </c>
      <c r="C125" s="96">
        <v>67</v>
      </c>
      <c r="D125" s="127"/>
      <c r="E125" s="299"/>
      <c r="F125" s="250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</row>
    <row r="126" spans="1:27" ht="12.75" customHeight="1">
      <c r="A126" s="339"/>
      <c r="B126" s="225"/>
      <c r="C126" s="225"/>
      <c r="D126" s="183"/>
      <c r="E126" s="299"/>
      <c r="F126" s="250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  <c r="Z126" s="326"/>
      <c r="AA126" s="326"/>
    </row>
    <row r="127" spans="1:27" ht="12.75" customHeight="1">
      <c r="A127" s="341" t="s">
        <v>110</v>
      </c>
      <c r="B127" s="341"/>
      <c r="C127" s="265"/>
      <c r="D127" s="183"/>
      <c r="E127" s="299"/>
      <c r="F127" s="250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</row>
    <row r="128" spans="1:27" ht="12.75" customHeight="1">
      <c r="A128" s="317"/>
      <c r="B128" s="115" t="s">
        <v>111</v>
      </c>
      <c r="C128" s="195" t="s">
        <v>62</v>
      </c>
      <c r="D128" s="127"/>
      <c r="E128" s="299"/>
      <c r="F128" s="250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6"/>
    </row>
    <row r="129" spans="1:27" ht="12.75" customHeight="1">
      <c r="A129" s="317"/>
      <c r="B129" s="158" t="s">
        <v>112</v>
      </c>
      <c r="C129" s="195" t="s">
        <v>62</v>
      </c>
      <c r="D129" s="127"/>
      <c r="E129" s="299"/>
      <c r="F129" s="250"/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</row>
    <row r="130" spans="1:27" ht="12.75" customHeight="1">
      <c r="A130" s="339"/>
      <c r="B130" s="225"/>
      <c r="C130" s="225"/>
      <c r="D130" s="183"/>
      <c r="E130" s="299"/>
      <c r="F130" s="250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</row>
    <row r="131" spans="1:27" ht="12.75" customHeight="1">
      <c r="A131" s="341" t="s">
        <v>113</v>
      </c>
      <c r="B131" s="341"/>
      <c r="C131" s="265"/>
      <c r="D131" s="183"/>
      <c r="E131" s="299"/>
      <c r="F131" s="250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</row>
    <row r="132" spans="1:27" ht="12.75" customHeight="1">
      <c r="A132" s="317"/>
      <c r="B132" s="115" t="s">
        <v>114</v>
      </c>
      <c r="C132" s="195">
        <v>160</v>
      </c>
      <c r="D132" s="127"/>
      <c r="E132" s="299"/>
      <c r="F132" s="250"/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</row>
    <row r="133" spans="1:27" ht="12.75" customHeight="1">
      <c r="A133" s="317"/>
      <c r="B133" s="158" t="s">
        <v>115</v>
      </c>
      <c r="C133" s="195" t="s">
        <v>27</v>
      </c>
      <c r="D133" s="127"/>
      <c r="E133" s="299"/>
      <c r="F133" s="250"/>
      <c r="G133" s="326"/>
      <c r="H133" s="326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26"/>
      <c r="AA133" s="326"/>
    </row>
    <row r="134" spans="1:27" ht="12.75" customHeight="1">
      <c r="A134" s="317"/>
      <c r="B134" s="158" t="s">
        <v>116</v>
      </c>
      <c r="C134" s="195">
        <v>90</v>
      </c>
      <c r="D134" s="127"/>
      <c r="E134" s="299"/>
      <c r="F134" s="250"/>
      <c r="G134" s="326"/>
      <c r="H134" s="326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  <c r="Y134" s="326"/>
      <c r="Z134" s="326"/>
      <c r="AA134" s="326"/>
    </row>
    <row r="135" spans="1:27" ht="12.75" customHeight="1">
      <c r="A135" s="339"/>
      <c r="B135" s="225"/>
      <c r="C135" s="225"/>
      <c r="D135" s="183"/>
      <c r="E135" s="299"/>
      <c r="F135" s="250"/>
      <c r="G135" s="326"/>
      <c r="H135" s="326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  <c r="Y135" s="326"/>
      <c r="Z135" s="326"/>
      <c r="AA135" s="326"/>
    </row>
    <row r="136" spans="1:27" ht="12.75" customHeight="1">
      <c r="A136" s="341" t="s">
        <v>117</v>
      </c>
      <c r="B136" s="342"/>
      <c r="C136" s="265"/>
      <c r="D136" s="183"/>
      <c r="E136" s="299"/>
      <c r="F136" s="250"/>
      <c r="G136" s="326"/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  <c r="Y136" s="326"/>
      <c r="Z136" s="326"/>
      <c r="AA136" s="326"/>
    </row>
    <row r="137" spans="1:27" ht="12.75" customHeight="1">
      <c r="A137" s="317"/>
      <c r="B137" s="158" t="s">
        <v>118</v>
      </c>
      <c r="C137" s="195">
        <v>47</v>
      </c>
      <c r="D137" s="127"/>
      <c r="E137" s="299" t="s">
        <v>119</v>
      </c>
      <c r="F137" s="250"/>
      <c r="G137" s="326"/>
      <c r="H137" s="326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</row>
    <row r="138" spans="1:27" ht="12.75" customHeight="1">
      <c r="A138" s="339"/>
      <c r="B138" s="104" t="s">
        <v>120</v>
      </c>
      <c r="C138" s="225"/>
      <c r="D138" s="183"/>
      <c r="E138" s="299"/>
      <c r="F138" s="250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</row>
  </sheetData>
  <mergeCells count="14">
    <mergeCell ref="A1:C1"/>
    <mergeCell ref="B5:C5"/>
    <mergeCell ref="B6:C6"/>
    <mergeCell ref="B7:C7"/>
    <mergeCell ref="B8:C8"/>
    <mergeCell ref="A122:B122"/>
    <mergeCell ref="A127:B127"/>
    <mergeCell ref="A131:B131"/>
    <mergeCell ref="A136:B136"/>
    <mergeCell ref="A11:C11"/>
    <mergeCell ref="A24:B24"/>
    <mergeCell ref="A35:B35"/>
    <mergeCell ref="A43:B43"/>
    <mergeCell ref="A54:C5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B4"/>
    </sheetView>
  </sheetViews>
  <sheetFormatPr defaultColWidth="17.140625" defaultRowHeight="12.75" customHeight="1"/>
  <cols>
    <col min="1" max="1" width="2.85546875" customWidth="1"/>
    <col min="2" max="2" width="33.85546875" customWidth="1"/>
    <col min="3" max="3" width="8.5703125" customWidth="1"/>
    <col min="4" max="4" width="11.42578125" customWidth="1"/>
    <col min="5" max="5" width="5.85546875" customWidth="1"/>
    <col min="6" max="6" width="7.42578125" customWidth="1"/>
    <col min="7" max="7" width="8.28515625" customWidth="1"/>
    <col min="8" max="8" width="27.5703125" customWidth="1"/>
  </cols>
  <sheetData>
    <row r="1" spans="1:8" ht="15" customHeight="1">
      <c r="A1" s="359"/>
      <c r="B1" s="359"/>
      <c r="C1" s="361" t="s">
        <v>121</v>
      </c>
      <c r="D1" s="361"/>
      <c r="E1" s="361"/>
      <c r="F1" s="361"/>
      <c r="G1" s="361"/>
      <c r="H1" s="361"/>
    </row>
    <row r="2" spans="1:8" ht="15" customHeight="1">
      <c r="A2" s="359"/>
      <c r="B2" s="359"/>
      <c r="C2" s="359" t="s">
        <v>122</v>
      </c>
      <c r="D2" s="359"/>
      <c r="E2" s="261"/>
      <c r="F2" s="362">
        <v>41794</v>
      </c>
      <c r="G2" s="362"/>
      <c r="H2" s="362"/>
    </row>
    <row r="3" spans="1:8" ht="15" customHeight="1">
      <c r="A3" s="359"/>
      <c r="B3" s="359"/>
      <c r="C3" s="363" t="str">
        <f>HYPERLINK("mailto:opt@motorcraft.ua","opt@motorcraft.ua")</f>
        <v>opt@motorcraft.ua</v>
      </c>
      <c r="D3" s="364"/>
      <c r="E3" s="124"/>
      <c r="F3" s="365" t="s">
        <v>123</v>
      </c>
      <c r="G3" s="366"/>
      <c r="H3" s="366"/>
    </row>
    <row r="4" spans="1:8" ht="56.25" customHeight="1">
      <c r="A4" s="359"/>
      <c r="B4" s="360"/>
      <c r="C4" s="75" t="s">
        <v>124</v>
      </c>
      <c r="D4" s="75" t="s">
        <v>125</v>
      </c>
      <c r="E4" s="75" t="s">
        <v>126</v>
      </c>
      <c r="F4" s="323" t="s">
        <v>127</v>
      </c>
      <c r="G4" s="323" t="s">
        <v>128</v>
      </c>
      <c r="H4" s="156" t="s">
        <v>129</v>
      </c>
    </row>
    <row r="5" spans="1:8" ht="18.75" customHeight="1">
      <c r="A5" s="355" t="s">
        <v>130</v>
      </c>
      <c r="B5" s="355"/>
      <c r="C5" s="355"/>
      <c r="D5" s="355"/>
      <c r="E5" s="355"/>
      <c r="F5" s="355"/>
      <c r="G5" s="355"/>
      <c r="H5" s="355"/>
    </row>
    <row r="6" spans="1:8" ht="15" customHeight="1">
      <c r="A6" s="243">
        <v>1</v>
      </c>
      <c r="B6" s="231" t="s">
        <v>131</v>
      </c>
      <c r="C6" s="75" t="s">
        <v>132</v>
      </c>
      <c r="D6" s="267">
        <v>450</v>
      </c>
      <c r="E6" s="13" t="str">
        <f>HYPERLINK("http://motorcraft.ua/mopedy/soul-farmer-49cc-delta.html","Фото")</f>
        <v>Фото</v>
      </c>
      <c r="F6" s="323"/>
      <c r="G6" s="323">
        <f>D6*F6</f>
        <v>0</v>
      </c>
      <c r="H6" s="323" t="s">
        <v>133</v>
      </c>
    </row>
    <row r="7" spans="1:8" ht="15" customHeight="1">
      <c r="A7" s="243">
        <v>2</v>
      </c>
      <c r="B7" s="231" t="s">
        <v>134</v>
      </c>
      <c r="C7" s="75" t="s">
        <v>132</v>
      </c>
      <c r="D7" s="267">
        <v>500</v>
      </c>
      <c r="E7" s="201" t="str">
        <f>HYPERLINK("http://motorcraft.ua/mopedy/soul-lux-49cc-alpha.html","Фото")</f>
        <v>Фото</v>
      </c>
      <c r="F7" s="323"/>
      <c r="G7" s="323">
        <f>D7*F7</f>
        <v>0</v>
      </c>
      <c r="H7" s="323"/>
    </row>
    <row r="8" spans="1:8" ht="15" customHeight="1">
      <c r="A8" s="243">
        <v>3</v>
      </c>
      <c r="B8" s="231" t="s">
        <v>135</v>
      </c>
      <c r="C8" s="75" t="s">
        <v>136</v>
      </c>
      <c r="D8" s="267">
        <v>500</v>
      </c>
      <c r="E8" s="201" t="str">
        <f>HYPERLINK("http://motorcraft.ua/mopedy/soul-lux-72cc-alpha.html","Фото")</f>
        <v>Фото</v>
      </c>
      <c r="F8" s="323"/>
      <c r="G8" s="323">
        <f>D8*F8</f>
        <v>0</v>
      </c>
      <c r="H8" s="323" t="s">
        <v>133</v>
      </c>
    </row>
    <row r="9" spans="1:8" ht="15" customHeight="1">
      <c r="A9" s="243">
        <v>5</v>
      </c>
      <c r="B9" s="231" t="s">
        <v>137</v>
      </c>
      <c r="C9" s="75" t="s">
        <v>138</v>
      </c>
      <c r="D9" s="267">
        <v>550</v>
      </c>
      <c r="E9" s="201" t="str">
        <f>HYPERLINK("http://motorcraft.ua/mopedy/soul-illusion-110cc-active.html","Фото")</f>
        <v>Фото</v>
      </c>
      <c r="F9" s="323"/>
      <c r="G9" s="323">
        <f>D9*F9</f>
        <v>0</v>
      </c>
      <c r="H9" s="323"/>
    </row>
    <row r="10" spans="1:8" ht="15" customHeight="1">
      <c r="A10" s="44">
        <v>6</v>
      </c>
      <c r="B10" s="231" t="s">
        <v>139</v>
      </c>
      <c r="C10" s="279" t="s">
        <v>140</v>
      </c>
      <c r="D10" s="181">
        <v>500</v>
      </c>
      <c r="E10" s="201" t="str">
        <f>HYPERLINK("http://motorcraft.ua/mopedy/soul-hunter-72cc-alpha.html","Фото")</f>
        <v>Фото</v>
      </c>
      <c r="F10" s="323"/>
      <c r="G10" s="323">
        <f>D10*F10</f>
        <v>0</v>
      </c>
      <c r="H10" s="264" t="s">
        <v>141</v>
      </c>
    </row>
    <row r="11" spans="1:8" ht="11.25" customHeight="1">
      <c r="A11" s="281"/>
      <c r="B11" s="257"/>
      <c r="C11" s="130"/>
      <c r="D11" s="325"/>
      <c r="E11" s="179"/>
      <c r="F11" s="328"/>
      <c r="G11" s="64"/>
      <c r="H11" s="64"/>
    </row>
    <row r="12" spans="1:8" ht="18.75" customHeight="1">
      <c r="A12" s="355" t="s">
        <v>142</v>
      </c>
      <c r="B12" s="356"/>
      <c r="C12" s="355"/>
      <c r="D12" s="355"/>
      <c r="E12" s="355"/>
      <c r="F12" s="355"/>
      <c r="G12" s="355"/>
      <c r="H12" s="355"/>
    </row>
    <row r="13" spans="1:8" ht="15" customHeight="1">
      <c r="A13" s="243">
        <v>7</v>
      </c>
      <c r="B13" s="231" t="s">
        <v>143</v>
      </c>
      <c r="C13" s="75" t="s">
        <v>132</v>
      </c>
      <c r="D13" s="267">
        <v>550</v>
      </c>
      <c r="E13" s="13" t="str">
        <f>HYPERLINK("http://motorcraft.ua/mopedy/soul-fire-49cc-wind.html","Фото")</f>
        <v>Фото</v>
      </c>
      <c r="F13" s="323"/>
      <c r="G13" s="323">
        <f>D13*F13</f>
        <v>0</v>
      </c>
      <c r="H13" s="323"/>
    </row>
    <row r="14" spans="1:8" ht="15" customHeight="1">
      <c r="A14" s="243">
        <v>8</v>
      </c>
      <c r="B14" s="231" t="s">
        <v>144</v>
      </c>
      <c r="C14" s="75" t="s">
        <v>132</v>
      </c>
      <c r="D14" s="267">
        <v>550</v>
      </c>
      <c r="E14" s="201" t="str">
        <f>HYPERLINK("http://motorcraft.ua/mopedy/soul-raptor-49cc.html","Фото")</f>
        <v>Фото</v>
      </c>
      <c r="F14" s="323"/>
      <c r="G14" s="323">
        <f>D14*F14</f>
        <v>0</v>
      </c>
      <c r="H14" s="323"/>
    </row>
    <row r="15" spans="1:8" ht="15" customHeight="1">
      <c r="A15" s="243">
        <v>10</v>
      </c>
      <c r="B15" s="231" t="s">
        <v>145</v>
      </c>
      <c r="C15" s="75" t="s">
        <v>146</v>
      </c>
      <c r="D15" s="267">
        <v>860</v>
      </c>
      <c r="E15" s="201" t="str">
        <f>HYPERLINK("http://motorcraft.ua/mopedy/soul-evolution-150cc-storm.html","Фото")</f>
        <v>Фото</v>
      </c>
      <c r="F15" s="323"/>
      <c r="G15" s="323">
        <f>D15*F15</f>
        <v>0</v>
      </c>
      <c r="H15" s="323"/>
    </row>
    <row r="16" spans="1:8" ht="15" customHeight="1">
      <c r="A16" s="243">
        <v>11</v>
      </c>
      <c r="B16" s="231" t="s">
        <v>147</v>
      </c>
      <c r="C16" s="75" t="s">
        <v>146</v>
      </c>
      <c r="D16" s="267">
        <v>860</v>
      </c>
      <c r="E16" s="297" t="str">
        <f>HYPERLINK("http://motorcraft.ua/mopedy/soul-jazz-150.html","Фото")</f>
        <v>Фото</v>
      </c>
      <c r="F16" s="323"/>
      <c r="G16" s="323">
        <f>D16*F16</f>
        <v>0</v>
      </c>
      <c r="H16" s="94" t="s">
        <v>148</v>
      </c>
    </row>
    <row r="17" spans="1:8" ht="9.75" customHeight="1">
      <c r="A17" s="320"/>
      <c r="B17" s="213"/>
      <c r="C17" s="270"/>
      <c r="D17" s="33"/>
      <c r="E17" s="41"/>
      <c r="F17" s="193"/>
      <c r="G17" s="193"/>
      <c r="H17" s="193"/>
    </row>
    <row r="18" spans="1:8" ht="18.75" customHeight="1">
      <c r="A18" s="355" t="s">
        <v>149</v>
      </c>
      <c r="B18" s="355"/>
      <c r="C18" s="355"/>
      <c r="D18" s="355"/>
      <c r="E18" s="355"/>
      <c r="F18" s="355"/>
      <c r="G18" s="355"/>
      <c r="H18" s="355"/>
    </row>
    <row r="19" spans="1:8" ht="15" customHeight="1">
      <c r="A19" s="243">
        <v>13</v>
      </c>
      <c r="B19" s="231" t="s">
        <v>150</v>
      </c>
      <c r="C19" s="75" t="s">
        <v>146</v>
      </c>
      <c r="D19" s="216">
        <v>850</v>
      </c>
      <c r="E19" s="13" t="str">
        <f>HYPERLINK("http://motorcraft.ua/motocikly/soul-charger-150cc.html","Фото")</f>
        <v>Фото</v>
      </c>
      <c r="F19" s="323"/>
      <c r="G19" s="323">
        <f>D19*F19</f>
        <v>0</v>
      </c>
      <c r="H19" s="323"/>
    </row>
    <row r="20" spans="1:8" ht="15" customHeight="1">
      <c r="A20" s="243">
        <v>15</v>
      </c>
      <c r="B20" s="231" t="s">
        <v>151</v>
      </c>
      <c r="C20" s="75" t="s">
        <v>146</v>
      </c>
      <c r="D20" s="267">
        <v>850</v>
      </c>
      <c r="E20" s="201" t="str">
        <f>HYPERLINK("http://motorcraft.ua/motocikly/soul-charger-150cc-special-black.html","Фото")</f>
        <v>Фото</v>
      </c>
      <c r="F20" s="323"/>
      <c r="G20" s="323">
        <f>D20*F20</f>
        <v>0</v>
      </c>
      <c r="H20" s="323"/>
    </row>
    <row r="21" spans="1:8" ht="15" customHeight="1">
      <c r="A21" s="243">
        <v>16</v>
      </c>
      <c r="B21" s="231" t="s">
        <v>152</v>
      </c>
      <c r="C21" s="75" t="s">
        <v>146</v>
      </c>
      <c r="D21" s="267">
        <v>880</v>
      </c>
      <c r="E21" s="201" t="str">
        <f>HYPERLINK("http://motorcraft.ua/motocikly/soul-apach-150.html","Фото")</f>
        <v>Фото</v>
      </c>
      <c r="F21" s="323"/>
      <c r="G21" s="323">
        <f>D21*F21</f>
        <v>0</v>
      </c>
      <c r="H21" s="323"/>
    </row>
    <row r="22" spans="1:8" ht="15" customHeight="1">
      <c r="A22" s="243">
        <v>17</v>
      </c>
      <c r="B22" s="231" t="s">
        <v>153</v>
      </c>
      <c r="C22" s="75" t="s">
        <v>146</v>
      </c>
      <c r="D22" s="267">
        <v>950</v>
      </c>
      <c r="E22" s="297" t="str">
        <f>HYPERLINK("http://motorcraft.ua/motocikly/soul-motard-150.html","Фото")</f>
        <v>Фото</v>
      </c>
      <c r="F22" s="323"/>
      <c r="G22" s="323">
        <f>D22*F22</f>
        <v>0</v>
      </c>
      <c r="H22" s="245" t="s">
        <v>154</v>
      </c>
    </row>
    <row r="23" spans="1:8" ht="15" customHeight="1">
      <c r="A23" s="243">
        <v>18</v>
      </c>
      <c r="B23" s="231" t="s">
        <v>155</v>
      </c>
      <c r="C23" s="75" t="s">
        <v>146</v>
      </c>
      <c r="D23" s="267">
        <v>850</v>
      </c>
      <c r="E23" s="9" t="str">
        <f>HYPERLINK("http://motorcraft.ua/motocikly/soul-spirit-150.html","Фото")</f>
        <v>Фото</v>
      </c>
      <c r="F23" s="323"/>
      <c r="G23" s="323">
        <f>D23*F23</f>
        <v>0</v>
      </c>
      <c r="H23" s="323"/>
    </row>
    <row r="24" spans="1:8" ht="15" customHeight="1">
      <c r="A24" s="243">
        <v>19</v>
      </c>
      <c r="B24" s="231" t="s">
        <v>156</v>
      </c>
      <c r="C24" s="75" t="s">
        <v>157</v>
      </c>
      <c r="D24" s="55"/>
      <c r="E24" s="9" t="str">
        <f>HYPERLINK("http://motorcraft.ua/motocikly/soul-boss.html","Фото")</f>
        <v>Фото</v>
      </c>
      <c r="F24" s="323"/>
      <c r="G24" s="323"/>
      <c r="H24" s="323"/>
    </row>
    <row r="25" spans="1:8" ht="15" customHeight="1">
      <c r="A25" s="243">
        <v>20</v>
      </c>
      <c r="B25" s="231" t="s">
        <v>158</v>
      </c>
      <c r="C25" s="75" t="s">
        <v>157</v>
      </c>
      <c r="D25" s="145">
        <v>850</v>
      </c>
      <c r="E25" s="9"/>
      <c r="F25" s="323"/>
      <c r="G25" s="323"/>
      <c r="H25" s="245" t="s">
        <v>159</v>
      </c>
    </row>
    <row r="26" spans="1:8" ht="15" customHeight="1">
      <c r="A26" s="243">
        <v>21</v>
      </c>
      <c r="B26" s="231" t="s">
        <v>160</v>
      </c>
      <c r="C26" s="75" t="s">
        <v>157</v>
      </c>
      <c r="D26" s="216">
        <v>1250</v>
      </c>
      <c r="E26" s="9" t="str">
        <f>HYPERLINK("http://motorcraft.ua/motocikly/soul-muravei.html","Фото")</f>
        <v>Фото</v>
      </c>
      <c r="F26" s="323"/>
      <c r="G26" s="323">
        <f>D26*F26</f>
        <v>0</v>
      </c>
      <c r="H26" s="245"/>
    </row>
    <row r="27" spans="1:8" ht="9.75" customHeight="1">
      <c r="A27" s="320"/>
      <c r="B27" s="213"/>
      <c r="C27" s="270"/>
      <c r="D27" s="33"/>
      <c r="E27" s="41"/>
      <c r="F27" s="193"/>
      <c r="G27" s="193"/>
      <c r="H27" s="193"/>
    </row>
    <row r="28" spans="1:8" ht="18.75" customHeight="1">
      <c r="A28" s="355" t="s">
        <v>161</v>
      </c>
      <c r="B28" s="355"/>
      <c r="C28" s="355"/>
      <c r="D28" s="355"/>
      <c r="E28" s="355"/>
      <c r="F28" s="355"/>
      <c r="G28" s="355"/>
      <c r="H28" s="355"/>
    </row>
    <row r="29" spans="1:8" ht="15" customHeight="1">
      <c r="A29" s="243">
        <v>22</v>
      </c>
      <c r="B29" s="231" t="s">
        <v>162</v>
      </c>
      <c r="C29" s="75" t="s">
        <v>163</v>
      </c>
      <c r="D29" s="267">
        <v>3700</v>
      </c>
      <c r="E29" s="9" t="str">
        <f>HYPERLINK("http://motorcraft.ua/motocikly/yamaha-yzf-r15.html","Фото")</f>
        <v>Фото</v>
      </c>
      <c r="F29" s="323"/>
      <c r="G29" s="323">
        <f>D29*F29</f>
        <v>0</v>
      </c>
      <c r="H29" s="323"/>
    </row>
    <row r="30" spans="1:8" ht="15" customHeight="1">
      <c r="A30" s="243">
        <v>23</v>
      </c>
      <c r="B30" s="231" t="s">
        <v>164</v>
      </c>
      <c r="C30" s="75" t="s">
        <v>165</v>
      </c>
      <c r="D30" s="267">
        <v>2700</v>
      </c>
      <c r="E30" s="9" t="str">
        <f>HYPERLINK("http://motorcraft.ua/motocikly/yamaha-fz-150.html","Фото")</f>
        <v>Фото</v>
      </c>
      <c r="F30" s="323"/>
      <c r="G30" s="323">
        <f>D30*F30</f>
        <v>0</v>
      </c>
      <c r="H30" s="323"/>
    </row>
    <row r="31" spans="1:8" ht="15" customHeight="1">
      <c r="A31" s="357" t="s">
        <v>166</v>
      </c>
      <c r="B31" s="357"/>
      <c r="C31" s="357"/>
      <c r="D31" s="358" t="s">
        <v>167</v>
      </c>
      <c r="E31" s="358"/>
      <c r="F31" s="358"/>
      <c r="G31" s="358"/>
      <c r="H31" s="358"/>
    </row>
    <row r="32" spans="1:8" ht="15" customHeight="1">
      <c r="A32" s="312"/>
      <c r="B32" s="312"/>
      <c r="C32" s="312"/>
      <c r="D32" s="40"/>
      <c r="E32" s="40"/>
      <c r="F32" s="40"/>
      <c r="G32" s="40"/>
      <c r="H32" s="40"/>
    </row>
    <row r="33" spans="1:8" ht="15" customHeight="1">
      <c r="A33" s="354" t="s">
        <v>168</v>
      </c>
      <c r="B33" s="354"/>
      <c r="C33" s="354"/>
      <c r="D33" s="354"/>
      <c r="E33" s="354"/>
      <c r="F33" s="354"/>
      <c r="G33" s="354"/>
      <c r="H33" s="354"/>
    </row>
    <row r="34" spans="1:8" ht="15" customHeight="1">
      <c r="A34" s="243">
        <v>24</v>
      </c>
      <c r="B34" s="231" t="s">
        <v>169</v>
      </c>
      <c r="C34" s="75" t="s">
        <v>170</v>
      </c>
      <c r="D34" s="267">
        <v>600</v>
      </c>
      <c r="E34" s="9" t="str">
        <f>HYPERLINK("http://motorcraft.ua/elektroskutera/soul-cosmo.html","Фото")</f>
        <v>Фото</v>
      </c>
      <c r="F34" s="323"/>
      <c r="G34" s="323">
        <f>D34*F34</f>
        <v>0</v>
      </c>
      <c r="H34" s="12" t="s">
        <v>171</v>
      </c>
    </row>
    <row r="35" spans="1:8" ht="15" customHeight="1">
      <c r="A35" s="243">
        <v>25</v>
      </c>
      <c r="B35" s="231" t="s">
        <v>172</v>
      </c>
      <c r="C35" s="75" t="s">
        <v>170</v>
      </c>
      <c r="D35" s="145">
        <v>600</v>
      </c>
      <c r="E35" s="9" t="str">
        <f>HYPERLINK("http://motorcraft.ua/elektroskutera/soul-one.html","Фото")</f>
        <v>Фото</v>
      </c>
      <c r="F35" s="323"/>
      <c r="G35" s="323">
        <f>D35*F35</f>
        <v>0</v>
      </c>
      <c r="H35" s="12" t="s">
        <v>171</v>
      </c>
    </row>
    <row r="36" spans="1:8" ht="15" customHeight="1">
      <c r="A36" s="243">
        <v>26</v>
      </c>
      <c r="B36" s="231" t="s">
        <v>173</v>
      </c>
      <c r="C36" s="75" t="s">
        <v>170</v>
      </c>
      <c r="D36" s="267">
        <v>600</v>
      </c>
      <c r="E36" s="9" t="str">
        <f>HYPERLINK("http://motorcraft.ua/elektroskutera/soul-air.html","Фото")</f>
        <v>Фото</v>
      </c>
      <c r="F36" s="323"/>
      <c r="G36" s="323">
        <f>D36*F36</f>
        <v>0</v>
      </c>
      <c r="H36" s="12" t="s">
        <v>171</v>
      </c>
    </row>
  </sheetData>
  <mergeCells count="13">
    <mergeCell ref="A1:B4"/>
    <mergeCell ref="C1:H1"/>
    <mergeCell ref="C2:D2"/>
    <mergeCell ref="F2:H2"/>
    <mergeCell ref="C3:D3"/>
    <mergeCell ref="F3:H3"/>
    <mergeCell ref="A33:H33"/>
    <mergeCell ref="A5:H5"/>
    <mergeCell ref="A12:H12"/>
    <mergeCell ref="A18:H18"/>
    <mergeCell ref="A28:H28"/>
    <mergeCell ref="A31:C31"/>
    <mergeCell ref="D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B4"/>
    </sheetView>
  </sheetViews>
  <sheetFormatPr defaultColWidth="17.140625" defaultRowHeight="12.75" customHeight="1"/>
  <cols>
    <col min="1" max="1" width="2.85546875" customWidth="1"/>
    <col min="2" max="2" width="33.85546875" customWidth="1"/>
    <col min="3" max="3" width="8.5703125" customWidth="1"/>
    <col min="4" max="4" width="11.42578125" customWidth="1"/>
    <col min="5" max="5" width="5.85546875" customWidth="1"/>
    <col min="6" max="6" width="7.42578125" customWidth="1"/>
    <col min="7" max="7" width="8.28515625" customWidth="1"/>
    <col min="8" max="8" width="13.140625" customWidth="1"/>
  </cols>
  <sheetData>
    <row r="1" spans="1:8" ht="15" customHeight="1">
      <c r="A1" s="359"/>
      <c r="B1" s="359"/>
      <c r="C1" s="361" t="s">
        <v>174</v>
      </c>
      <c r="D1" s="361"/>
      <c r="E1" s="361"/>
      <c r="F1" s="361"/>
      <c r="G1" s="361"/>
      <c r="H1" s="361"/>
    </row>
    <row r="2" spans="1:8" ht="15" customHeight="1">
      <c r="A2" s="359"/>
      <c r="B2" s="359"/>
      <c r="C2" s="359" t="s">
        <v>122</v>
      </c>
      <c r="D2" s="359"/>
      <c r="E2" s="261"/>
      <c r="F2" s="362">
        <v>41789</v>
      </c>
      <c r="G2" s="362"/>
      <c r="H2" s="362"/>
    </row>
    <row r="3" spans="1:8" ht="15" customHeight="1">
      <c r="A3" s="359"/>
      <c r="B3" s="359"/>
      <c r="C3" s="373" t="str">
        <f>HYPERLINK("mailto:opt@motorcraft.ua","opt@motorcraft.ua")</f>
        <v>opt@motorcraft.ua</v>
      </c>
      <c r="D3" s="374"/>
      <c r="E3" s="330"/>
      <c r="F3" s="375" t="s">
        <v>123</v>
      </c>
      <c r="G3" s="376"/>
      <c r="H3" s="376"/>
    </row>
    <row r="4" spans="1:8" ht="56.25" customHeight="1">
      <c r="A4" s="359"/>
      <c r="B4" s="372"/>
      <c r="C4" s="197" t="s">
        <v>124</v>
      </c>
      <c r="D4" s="197" t="s">
        <v>125</v>
      </c>
      <c r="E4" s="197" t="s">
        <v>126</v>
      </c>
      <c r="F4" s="241" t="s">
        <v>127</v>
      </c>
      <c r="G4" s="241" t="s">
        <v>128</v>
      </c>
      <c r="H4" s="241" t="s">
        <v>129</v>
      </c>
    </row>
    <row r="5" spans="1:8" ht="18.75" customHeight="1">
      <c r="A5" s="367" t="s">
        <v>175</v>
      </c>
      <c r="B5" s="367"/>
      <c r="C5" s="367"/>
      <c r="D5" s="367"/>
      <c r="E5" s="367"/>
      <c r="F5" s="244"/>
      <c r="G5" s="244"/>
      <c r="H5" s="244"/>
    </row>
    <row r="6" spans="1:8" ht="15" customHeight="1">
      <c r="A6" s="57">
        <v>1</v>
      </c>
      <c r="B6" s="274" t="s">
        <v>176</v>
      </c>
      <c r="C6" s="287" t="s">
        <v>132</v>
      </c>
      <c r="D6" s="146">
        <v>280</v>
      </c>
      <c r="E6" s="202"/>
      <c r="F6" s="241"/>
      <c r="G6" s="241">
        <f t="shared" ref="G6:G25" si="0">D6*F6</f>
        <v>0</v>
      </c>
      <c r="H6" s="58"/>
    </row>
    <row r="7" spans="1:8" ht="15" customHeight="1">
      <c r="A7" s="57">
        <v>2</v>
      </c>
      <c r="B7" s="274" t="s">
        <v>177</v>
      </c>
      <c r="C7" s="287" t="s">
        <v>132</v>
      </c>
      <c r="D7" s="146">
        <v>310</v>
      </c>
      <c r="E7" s="202"/>
      <c r="F7" s="241"/>
      <c r="G7" s="241">
        <f t="shared" si="0"/>
        <v>0</v>
      </c>
      <c r="H7" s="58"/>
    </row>
    <row r="8" spans="1:8" ht="15" customHeight="1">
      <c r="A8" s="57">
        <v>3</v>
      </c>
      <c r="B8" s="274" t="s">
        <v>178</v>
      </c>
      <c r="C8" s="287" t="s">
        <v>132</v>
      </c>
      <c r="D8" s="146">
        <v>310</v>
      </c>
      <c r="E8" s="202"/>
      <c r="F8" s="241"/>
      <c r="G8" s="241">
        <f t="shared" si="0"/>
        <v>0</v>
      </c>
      <c r="H8" s="58"/>
    </row>
    <row r="9" spans="1:8" ht="15" customHeight="1">
      <c r="A9" s="57">
        <v>4</v>
      </c>
      <c r="B9" s="274" t="s">
        <v>179</v>
      </c>
      <c r="C9" s="287" t="s">
        <v>132</v>
      </c>
      <c r="D9" s="146">
        <v>360</v>
      </c>
      <c r="E9" s="202"/>
      <c r="F9" s="241"/>
      <c r="G9" s="241">
        <f t="shared" si="0"/>
        <v>0</v>
      </c>
      <c r="H9" s="58"/>
    </row>
    <row r="10" spans="1:8" ht="15" customHeight="1">
      <c r="A10" s="57">
        <v>5</v>
      </c>
      <c r="B10" s="274" t="s">
        <v>180</v>
      </c>
      <c r="C10" s="287" t="s">
        <v>132</v>
      </c>
      <c r="D10" s="146">
        <v>360</v>
      </c>
      <c r="E10" s="202"/>
      <c r="F10" s="241"/>
      <c r="G10" s="241">
        <f t="shared" si="0"/>
        <v>0</v>
      </c>
      <c r="H10" s="58"/>
    </row>
    <row r="11" spans="1:8" ht="15" customHeight="1">
      <c r="A11" s="57">
        <v>6</v>
      </c>
      <c r="B11" s="274" t="s">
        <v>181</v>
      </c>
      <c r="C11" s="287" t="s">
        <v>132</v>
      </c>
      <c r="D11" s="146">
        <v>360</v>
      </c>
      <c r="E11" s="84"/>
      <c r="F11" s="241"/>
      <c r="G11" s="241">
        <f t="shared" si="0"/>
        <v>0</v>
      </c>
      <c r="H11" s="58"/>
    </row>
    <row r="12" spans="1:8" ht="15" customHeight="1">
      <c r="A12" s="57">
        <v>7</v>
      </c>
      <c r="B12" s="274" t="s">
        <v>182</v>
      </c>
      <c r="C12" s="287" t="s">
        <v>132</v>
      </c>
      <c r="D12" s="146">
        <v>450</v>
      </c>
      <c r="E12" s="202"/>
      <c r="F12" s="241"/>
      <c r="G12" s="241">
        <f t="shared" si="0"/>
        <v>0</v>
      </c>
      <c r="H12" s="58"/>
    </row>
    <row r="13" spans="1:8" ht="15" customHeight="1">
      <c r="A13" s="57">
        <v>8</v>
      </c>
      <c r="B13" s="274" t="s">
        <v>183</v>
      </c>
      <c r="C13" s="287" t="s">
        <v>132</v>
      </c>
      <c r="D13" s="146">
        <v>500</v>
      </c>
      <c r="E13" s="202"/>
      <c r="F13" s="241"/>
      <c r="G13" s="241">
        <f t="shared" si="0"/>
        <v>0</v>
      </c>
      <c r="H13" s="58"/>
    </row>
    <row r="14" spans="1:8" ht="15" customHeight="1">
      <c r="A14" s="57">
        <v>9</v>
      </c>
      <c r="B14" s="274" t="s">
        <v>184</v>
      </c>
      <c r="C14" s="287" t="s">
        <v>132</v>
      </c>
      <c r="D14" s="146">
        <v>520</v>
      </c>
      <c r="E14" s="202"/>
      <c r="F14" s="241"/>
      <c r="G14" s="241">
        <f t="shared" si="0"/>
        <v>0</v>
      </c>
      <c r="H14" s="58"/>
    </row>
    <row r="15" spans="1:8" ht="15" customHeight="1">
      <c r="A15" s="57">
        <v>10</v>
      </c>
      <c r="B15" s="274" t="s">
        <v>185</v>
      </c>
      <c r="C15" s="287" t="s">
        <v>132</v>
      </c>
      <c r="D15" s="146">
        <v>280</v>
      </c>
      <c r="E15" s="202"/>
      <c r="F15" s="241"/>
      <c r="G15" s="241">
        <f t="shared" si="0"/>
        <v>0</v>
      </c>
      <c r="H15" s="58"/>
    </row>
    <row r="16" spans="1:8" ht="15" customHeight="1">
      <c r="A16" s="57">
        <v>11</v>
      </c>
      <c r="B16" s="274" t="s">
        <v>186</v>
      </c>
      <c r="C16" s="287" t="s">
        <v>132</v>
      </c>
      <c r="D16" s="146">
        <v>360</v>
      </c>
      <c r="E16" s="84"/>
      <c r="F16" s="241"/>
      <c r="G16" s="241">
        <f t="shared" si="0"/>
        <v>0</v>
      </c>
      <c r="H16" s="58"/>
    </row>
    <row r="17" spans="1:8" ht="15" customHeight="1">
      <c r="A17" s="57">
        <v>12</v>
      </c>
      <c r="B17" s="274" t="s">
        <v>187</v>
      </c>
      <c r="C17" s="287" t="s">
        <v>132</v>
      </c>
      <c r="D17" s="146">
        <v>390</v>
      </c>
      <c r="E17" s="84"/>
      <c r="F17" s="241"/>
      <c r="G17" s="241">
        <f t="shared" si="0"/>
        <v>0</v>
      </c>
      <c r="H17" s="58"/>
    </row>
    <row r="18" spans="1:8" ht="15" customHeight="1">
      <c r="A18" s="57">
        <v>13</v>
      </c>
      <c r="B18" s="274" t="s">
        <v>188</v>
      </c>
      <c r="C18" s="287" t="s">
        <v>132</v>
      </c>
      <c r="D18" s="146">
        <v>650</v>
      </c>
      <c r="E18" s="84"/>
      <c r="F18" s="241"/>
      <c r="G18" s="241">
        <f t="shared" si="0"/>
        <v>0</v>
      </c>
      <c r="H18" s="58"/>
    </row>
    <row r="19" spans="1:8" ht="15" customHeight="1">
      <c r="A19" s="57">
        <v>14</v>
      </c>
      <c r="B19" s="274" t="s">
        <v>189</v>
      </c>
      <c r="C19" s="287" t="s">
        <v>132</v>
      </c>
      <c r="D19" s="146">
        <v>550</v>
      </c>
      <c r="E19" s="84"/>
      <c r="F19" s="241"/>
      <c r="G19" s="241">
        <f t="shared" si="0"/>
        <v>0</v>
      </c>
      <c r="H19" s="58"/>
    </row>
    <row r="20" spans="1:8" ht="15" customHeight="1">
      <c r="A20" s="57">
        <v>15</v>
      </c>
      <c r="B20" s="274" t="s">
        <v>190</v>
      </c>
      <c r="C20" s="287" t="s">
        <v>191</v>
      </c>
      <c r="D20" s="146">
        <v>599</v>
      </c>
      <c r="E20" s="84"/>
      <c r="F20" s="241"/>
      <c r="G20" s="241">
        <f t="shared" si="0"/>
        <v>0</v>
      </c>
      <c r="H20" s="58"/>
    </row>
    <row r="21" spans="1:8" ht="15" customHeight="1">
      <c r="A21" s="57">
        <v>16</v>
      </c>
      <c r="B21" s="274" t="s">
        <v>192</v>
      </c>
      <c r="C21" s="287" t="s">
        <v>132</v>
      </c>
      <c r="D21" s="146">
        <v>450</v>
      </c>
      <c r="E21" s="84"/>
      <c r="F21" s="241"/>
      <c r="G21" s="241">
        <f t="shared" si="0"/>
        <v>0</v>
      </c>
      <c r="H21" s="58"/>
    </row>
    <row r="22" spans="1:8" ht="15" customHeight="1">
      <c r="A22" s="57">
        <v>17</v>
      </c>
      <c r="B22" s="274" t="s">
        <v>193</v>
      </c>
      <c r="C22" s="287" t="s">
        <v>132</v>
      </c>
      <c r="D22" s="146">
        <v>360</v>
      </c>
      <c r="E22" s="84"/>
      <c r="F22" s="241"/>
      <c r="G22" s="241">
        <f t="shared" si="0"/>
        <v>0</v>
      </c>
      <c r="H22" s="58"/>
    </row>
    <row r="23" spans="1:8" ht="15" customHeight="1">
      <c r="A23" s="57">
        <v>18</v>
      </c>
      <c r="B23" s="274" t="s">
        <v>194</v>
      </c>
      <c r="C23" s="287" t="s">
        <v>132</v>
      </c>
      <c r="D23" s="146">
        <v>520</v>
      </c>
      <c r="E23" s="84"/>
      <c r="F23" s="241"/>
      <c r="G23" s="241">
        <f t="shared" si="0"/>
        <v>0</v>
      </c>
      <c r="H23" s="58"/>
    </row>
    <row r="24" spans="1:8" ht="15" customHeight="1">
      <c r="A24" s="57">
        <v>19</v>
      </c>
      <c r="B24" s="274" t="s">
        <v>195</v>
      </c>
      <c r="C24" s="287" t="s">
        <v>132</v>
      </c>
      <c r="D24" s="146">
        <v>480</v>
      </c>
      <c r="E24" s="84"/>
      <c r="F24" s="241"/>
      <c r="G24" s="241">
        <f t="shared" si="0"/>
        <v>0</v>
      </c>
      <c r="H24" s="58"/>
    </row>
    <row r="25" spans="1:8" ht="15" customHeight="1">
      <c r="A25" s="57">
        <v>20</v>
      </c>
      <c r="B25" s="274" t="s">
        <v>196</v>
      </c>
      <c r="C25" s="287" t="s">
        <v>197</v>
      </c>
      <c r="D25" s="146">
        <v>899</v>
      </c>
      <c r="E25" s="84"/>
      <c r="F25" s="241"/>
      <c r="G25" s="241">
        <f t="shared" si="0"/>
        <v>0</v>
      </c>
      <c r="H25" s="58"/>
    </row>
    <row r="26" spans="1:8" ht="15" customHeight="1">
      <c r="A26" s="57">
        <v>21</v>
      </c>
      <c r="B26" s="300" t="s">
        <v>198</v>
      </c>
      <c r="C26" s="287" t="s">
        <v>132</v>
      </c>
      <c r="D26" s="146">
        <v>600</v>
      </c>
      <c r="E26" s="84"/>
      <c r="F26" s="19"/>
      <c r="G26" s="19"/>
      <c r="H26" s="91"/>
    </row>
    <row r="27" spans="1:8" ht="18.75" customHeight="1">
      <c r="A27" s="368" t="s">
        <v>199</v>
      </c>
      <c r="B27" s="369"/>
      <c r="C27" s="369"/>
      <c r="D27" s="369"/>
      <c r="E27" s="369"/>
      <c r="F27" s="244"/>
      <c r="G27" s="244"/>
      <c r="H27" s="219"/>
    </row>
    <row r="28" spans="1:8" ht="15" customHeight="1">
      <c r="A28" s="57">
        <v>21</v>
      </c>
      <c r="B28" s="274" t="s">
        <v>200</v>
      </c>
      <c r="C28" s="287" t="s">
        <v>132</v>
      </c>
      <c r="D28" s="146">
        <v>450</v>
      </c>
      <c r="E28" s="202"/>
      <c r="F28" s="241"/>
      <c r="G28" s="241">
        <f t="shared" ref="G28:G40" si="1">D28*F28</f>
        <v>0</v>
      </c>
      <c r="H28" s="58"/>
    </row>
    <row r="29" spans="1:8" ht="15" customHeight="1">
      <c r="A29" s="57">
        <v>22</v>
      </c>
      <c r="B29" s="274" t="s">
        <v>201</v>
      </c>
      <c r="C29" s="287" t="s">
        <v>191</v>
      </c>
      <c r="D29" s="146">
        <v>530</v>
      </c>
      <c r="E29" s="202"/>
      <c r="F29" s="241"/>
      <c r="G29" s="241">
        <f t="shared" si="1"/>
        <v>0</v>
      </c>
      <c r="H29" s="58"/>
    </row>
    <row r="30" spans="1:8" ht="15" customHeight="1">
      <c r="A30" s="57">
        <v>23</v>
      </c>
      <c r="B30" s="274" t="s">
        <v>202</v>
      </c>
      <c r="C30" s="287" t="s">
        <v>197</v>
      </c>
      <c r="D30" s="146">
        <v>800</v>
      </c>
      <c r="E30" s="202"/>
      <c r="F30" s="241"/>
      <c r="G30" s="241">
        <f t="shared" si="1"/>
        <v>0</v>
      </c>
      <c r="H30" s="58"/>
    </row>
    <row r="31" spans="1:8" ht="15" customHeight="1">
      <c r="A31" s="57">
        <v>24</v>
      </c>
      <c r="B31" s="274" t="s">
        <v>203</v>
      </c>
      <c r="C31" s="287" t="s">
        <v>132</v>
      </c>
      <c r="D31" s="146">
        <v>550</v>
      </c>
      <c r="E31" s="202"/>
      <c r="F31" s="241"/>
      <c r="G31" s="241">
        <f t="shared" si="1"/>
        <v>0</v>
      </c>
      <c r="H31" s="58"/>
    </row>
    <row r="32" spans="1:8" ht="15" customHeight="1">
      <c r="A32" s="57">
        <v>25</v>
      </c>
      <c r="B32" s="274" t="s">
        <v>204</v>
      </c>
      <c r="C32" s="287" t="s">
        <v>132</v>
      </c>
      <c r="D32" s="146">
        <v>520</v>
      </c>
      <c r="E32" s="202"/>
      <c r="F32" s="241"/>
      <c r="G32" s="241">
        <f t="shared" si="1"/>
        <v>0</v>
      </c>
      <c r="H32" s="58"/>
    </row>
    <row r="33" spans="1:8" ht="15" customHeight="1">
      <c r="A33" s="57">
        <v>26</v>
      </c>
      <c r="B33" s="274" t="s">
        <v>205</v>
      </c>
      <c r="C33" s="287" t="s">
        <v>132</v>
      </c>
      <c r="D33" s="146">
        <v>490</v>
      </c>
      <c r="E33" s="202"/>
      <c r="F33" s="241"/>
      <c r="G33" s="241">
        <f t="shared" si="1"/>
        <v>0</v>
      </c>
      <c r="H33" s="58"/>
    </row>
    <row r="34" spans="1:8" ht="15" customHeight="1">
      <c r="A34" s="57">
        <v>27</v>
      </c>
      <c r="B34" s="274" t="s">
        <v>206</v>
      </c>
      <c r="C34" s="287" t="s">
        <v>132</v>
      </c>
      <c r="D34" s="146">
        <v>490</v>
      </c>
      <c r="E34" s="202"/>
      <c r="F34" s="241"/>
      <c r="G34" s="241">
        <f t="shared" si="1"/>
        <v>0</v>
      </c>
      <c r="H34" s="58"/>
    </row>
    <row r="35" spans="1:8" ht="15" customHeight="1">
      <c r="A35" s="57">
        <v>28</v>
      </c>
      <c r="B35" s="274" t="s">
        <v>207</v>
      </c>
      <c r="C35" s="287" t="s">
        <v>132</v>
      </c>
      <c r="D35" s="146">
        <v>520</v>
      </c>
      <c r="E35" s="202"/>
      <c r="F35" s="241"/>
      <c r="G35" s="241">
        <f t="shared" si="1"/>
        <v>0</v>
      </c>
      <c r="H35" s="58"/>
    </row>
    <row r="36" spans="1:8" ht="15" customHeight="1">
      <c r="A36" s="57">
        <v>29</v>
      </c>
      <c r="B36" s="274" t="s">
        <v>208</v>
      </c>
      <c r="C36" s="287" t="s">
        <v>132</v>
      </c>
      <c r="D36" s="146">
        <v>490</v>
      </c>
      <c r="E36" s="304"/>
      <c r="F36" s="241"/>
      <c r="G36" s="241">
        <f t="shared" si="1"/>
        <v>0</v>
      </c>
      <c r="H36" s="58"/>
    </row>
    <row r="37" spans="1:8" ht="15" customHeight="1">
      <c r="A37" s="57">
        <v>30</v>
      </c>
      <c r="B37" s="274" t="s">
        <v>209</v>
      </c>
      <c r="C37" s="287" t="s">
        <v>132</v>
      </c>
      <c r="D37" s="146">
        <v>520</v>
      </c>
      <c r="E37" s="304"/>
      <c r="F37" s="241"/>
      <c r="G37" s="241">
        <f t="shared" si="1"/>
        <v>0</v>
      </c>
      <c r="H37" s="58"/>
    </row>
    <row r="38" spans="1:8" ht="15" customHeight="1">
      <c r="A38" s="57">
        <v>31</v>
      </c>
      <c r="B38" s="274" t="s">
        <v>210</v>
      </c>
      <c r="C38" s="287" t="s">
        <v>132</v>
      </c>
      <c r="D38" s="146">
        <v>420</v>
      </c>
      <c r="E38" s="304"/>
      <c r="F38" s="241"/>
      <c r="G38" s="241">
        <f t="shared" si="1"/>
        <v>0</v>
      </c>
      <c r="H38" s="58"/>
    </row>
    <row r="39" spans="1:8" ht="15" customHeight="1">
      <c r="A39" s="57">
        <v>32</v>
      </c>
      <c r="B39" s="274" t="s">
        <v>211</v>
      </c>
      <c r="C39" s="287" t="s">
        <v>132</v>
      </c>
      <c r="D39" s="146">
        <v>400</v>
      </c>
      <c r="E39" s="304"/>
      <c r="F39" s="241"/>
      <c r="G39" s="241">
        <f t="shared" si="1"/>
        <v>0</v>
      </c>
      <c r="H39" s="58"/>
    </row>
    <row r="40" spans="1:8" ht="15" customHeight="1">
      <c r="A40" s="57">
        <v>33</v>
      </c>
      <c r="B40" s="274" t="s">
        <v>212</v>
      </c>
      <c r="C40" s="287" t="s">
        <v>132</v>
      </c>
      <c r="D40" s="146">
        <v>300</v>
      </c>
      <c r="E40" s="304"/>
      <c r="F40" s="241"/>
      <c r="G40" s="241">
        <f t="shared" si="1"/>
        <v>0</v>
      </c>
      <c r="H40" s="58"/>
    </row>
    <row r="41" spans="1:8" ht="18.75" customHeight="1">
      <c r="A41" s="368" t="s">
        <v>213</v>
      </c>
      <c r="B41" s="369"/>
      <c r="C41" s="369"/>
      <c r="D41" s="369"/>
      <c r="E41" s="369"/>
      <c r="F41" s="244"/>
      <c r="G41" s="244"/>
      <c r="H41" s="219"/>
    </row>
    <row r="42" spans="1:8" ht="15" customHeight="1">
      <c r="A42" s="57">
        <v>34</v>
      </c>
      <c r="B42" s="11" t="s">
        <v>214</v>
      </c>
      <c r="C42" s="287" t="s">
        <v>132</v>
      </c>
      <c r="D42" s="146">
        <v>360</v>
      </c>
      <c r="E42" s="202"/>
      <c r="F42" s="241"/>
      <c r="G42" s="241">
        <f t="shared" ref="G42:G47" si="2">D42*F42</f>
        <v>0</v>
      </c>
      <c r="H42" s="58"/>
    </row>
    <row r="43" spans="1:8" ht="15" customHeight="1">
      <c r="A43" s="57">
        <v>35</v>
      </c>
      <c r="B43" s="63" t="s">
        <v>215</v>
      </c>
      <c r="C43" s="287" t="s">
        <v>132</v>
      </c>
      <c r="D43" s="146">
        <v>350</v>
      </c>
      <c r="E43" s="202"/>
      <c r="F43" s="241"/>
      <c r="G43" s="241">
        <f t="shared" si="2"/>
        <v>0</v>
      </c>
      <c r="H43" s="58"/>
    </row>
    <row r="44" spans="1:8" ht="15" customHeight="1">
      <c r="A44" s="83">
        <v>36</v>
      </c>
      <c r="B44" s="63" t="s">
        <v>216</v>
      </c>
      <c r="C44" s="287" t="s">
        <v>132</v>
      </c>
      <c r="D44" s="146">
        <v>390</v>
      </c>
      <c r="E44" s="202"/>
      <c r="F44" s="241"/>
      <c r="G44" s="241">
        <f t="shared" si="2"/>
        <v>0</v>
      </c>
      <c r="H44" s="58"/>
    </row>
    <row r="45" spans="1:8" ht="15" customHeight="1">
      <c r="A45" s="83">
        <v>37</v>
      </c>
      <c r="B45" s="11" t="s">
        <v>217</v>
      </c>
      <c r="C45" s="287" t="s">
        <v>132</v>
      </c>
      <c r="D45" s="146">
        <v>300</v>
      </c>
      <c r="E45" s="202"/>
      <c r="F45" s="241"/>
      <c r="G45" s="241">
        <f t="shared" si="2"/>
        <v>0</v>
      </c>
      <c r="H45" s="58"/>
    </row>
    <row r="46" spans="1:8" ht="15" customHeight="1">
      <c r="A46" s="83">
        <v>38</v>
      </c>
      <c r="B46" s="11" t="s">
        <v>218</v>
      </c>
      <c r="C46" s="287" t="s">
        <v>132</v>
      </c>
      <c r="D46" s="146">
        <v>340</v>
      </c>
      <c r="E46" s="202"/>
      <c r="F46" s="241"/>
      <c r="G46" s="241">
        <f t="shared" si="2"/>
        <v>0</v>
      </c>
      <c r="H46" s="58"/>
    </row>
    <row r="47" spans="1:8" ht="15" customHeight="1">
      <c r="A47" s="106">
        <v>39</v>
      </c>
      <c r="B47" s="60" t="s">
        <v>219</v>
      </c>
      <c r="C47" s="287" t="s">
        <v>132</v>
      </c>
      <c r="D47" s="146">
        <v>330</v>
      </c>
      <c r="E47" s="83"/>
      <c r="F47" s="241"/>
      <c r="G47" s="241">
        <f t="shared" si="2"/>
        <v>0</v>
      </c>
      <c r="H47" s="58"/>
    </row>
    <row r="48" spans="1:8" ht="15" customHeight="1">
      <c r="A48" s="370" t="s">
        <v>166</v>
      </c>
      <c r="B48" s="370"/>
      <c r="C48" s="370"/>
      <c r="D48" s="371" t="s">
        <v>167</v>
      </c>
      <c r="E48" s="371"/>
      <c r="F48" s="371"/>
      <c r="G48" s="371"/>
      <c r="H48" s="371"/>
    </row>
  </sheetData>
  <mergeCells count="11">
    <mergeCell ref="A1:B4"/>
    <mergeCell ref="C1:H1"/>
    <mergeCell ref="C2:D2"/>
    <mergeCell ref="F2:H2"/>
    <mergeCell ref="C3:D3"/>
    <mergeCell ref="F3:H3"/>
    <mergeCell ref="A5:E5"/>
    <mergeCell ref="A27:E27"/>
    <mergeCell ref="A41:E41"/>
    <mergeCell ref="A48:C48"/>
    <mergeCell ref="D48:H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0"/>
  <sheetViews>
    <sheetView workbookViewId="0">
      <selection activeCell="H8" sqref="H8"/>
    </sheetView>
  </sheetViews>
  <sheetFormatPr defaultColWidth="17.140625" defaultRowHeight="12.75" customHeight="1"/>
  <cols>
    <col min="1" max="1" width="5.85546875" customWidth="1"/>
    <col min="2" max="2" width="51.7109375" customWidth="1"/>
    <col min="3" max="3" width="11.85546875" customWidth="1"/>
    <col min="4" max="4" width="6.85546875" customWidth="1"/>
    <col min="5" max="5" width="9.28515625" customWidth="1"/>
    <col min="6" max="6" width="8.140625" customWidth="1"/>
    <col min="7" max="7" width="9.5703125" customWidth="1"/>
    <col min="8" max="8" width="22.85546875" customWidth="1"/>
  </cols>
  <sheetData>
    <row r="1" spans="1:8" ht="24.75" customHeight="1">
      <c r="A1" s="17"/>
      <c r="B1" s="377"/>
      <c r="C1" s="380" t="s">
        <v>220</v>
      </c>
      <c r="D1" s="380"/>
      <c r="E1" s="380"/>
      <c r="F1" s="380"/>
      <c r="G1" s="380"/>
      <c r="H1" s="380"/>
    </row>
    <row r="2" spans="1:8" ht="16.5" customHeight="1">
      <c r="A2" s="251"/>
      <c r="B2" s="378"/>
      <c r="C2" s="421" t="s">
        <v>1355</v>
      </c>
      <c r="D2" s="421"/>
      <c r="E2" s="421"/>
      <c r="F2" s="421"/>
      <c r="G2" s="421"/>
      <c r="H2" s="421"/>
    </row>
    <row r="3" spans="1:8" ht="15.75" customHeight="1">
      <c r="A3" s="53"/>
      <c r="B3" s="378"/>
      <c r="C3" s="381"/>
      <c r="D3" s="382"/>
      <c r="E3" s="382"/>
      <c r="F3" s="383">
        <v>41687</v>
      </c>
      <c r="G3" s="384"/>
      <c r="H3" s="384"/>
    </row>
    <row r="4" spans="1:8" ht="15" customHeight="1">
      <c r="A4" s="336"/>
      <c r="B4" s="379"/>
      <c r="C4" s="336"/>
      <c r="D4" s="336"/>
      <c r="E4" s="121"/>
      <c r="F4" s="385" t="s">
        <v>123</v>
      </c>
      <c r="G4" s="385"/>
      <c r="H4" s="385"/>
    </row>
    <row r="5" spans="1:8" ht="17.25" customHeight="1">
      <c r="A5" s="175" t="s">
        <v>221</v>
      </c>
      <c r="B5" s="175" t="s">
        <v>222</v>
      </c>
      <c r="C5" s="77" t="s">
        <v>223</v>
      </c>
      <c r="D5" s="77" t="s">
        <v>224</v>
      </c>
      <c r="E5" s="77" t="s">
        <v>225</v>
      </c>
      <c r="F5" s="143" t="s">
        <v>127</v>
      </c>
      <c r="G5" s="143" t="s">
        <v>128</v>
      </c>
      <c r="H5" s="143" t="s">
        <v>129</v>
      </c>
    </row>
    <row r="6" spans="1:8" ht="15.75" customHeight="1">
      <c r="A6" s="81"/>
      <c r="B6" s="22" t="s">
        <v>226</v>
      </c>
      <c r="C6" s="161"/>
      <c r="D6" s="82"/>
      <c r="E6" s="22"/>
      <c r="F6" s="165"/>
      <c r="G6" s="165"/>
      <c r="H6" s="165"/>
    </row>
    <row r="7" spans="1:8" ht="15.75" customHeight="1">
      <c r="A7" s="81"/>
      <c r="B7" s="190" t="s">
        <v>227</v>
      </c>
      <c r="C7" s="242"/>
      <c r="D7" s="82"/>
      <c r="E7" s="190"/>
      <c r="F7" s="165"/>
      <c r="G7" s="165"/>
      <c r="H7" s="165"/>
    </row>
    <row r="8" spans="1:8" ht="15.75" customHeight="1">
      <c r="A8" s="81"/>
      <c r="B8" s="190"/>
      <c r="C8" s="242"/>
      <c r="D8" s="82"/>
      <c r="E8" s="190"/>
      <c r="F8" s="165"/>
      <c r="G8" s="165"/>
      <c r="H8" s="165"/>
    </row>
    <row r="9" spans="1:8" ht="15.75" customHeight="1">
      <c r="A9" s="3"/>
      <c r="B9" s="273" t="s">
        <v>228</v>
      </c>
      <c r="C9" s="136"/>
      <c r="D9" s="301"/>
      <c r="E9" s="273"/>
      <c r="F9" s="151"/>
      <c r="G9" s="151"/>
      <c r="H9" s="151"/>
    </row>
    <row r="10" spans="1:8" ht="11.25" customHeight="1">
      <c r="A10" s="204" t="s">
        <v>229</v>
      </c>
      <c r="B10" s="329" t="s">
        <v>230</v>
      </c>
      <c r="C10" s="238">
        <v>80</v>
      </c>
      <c r="D10" s="252" t="s">
        <v>231</v>
      </c>
      <c r="E10" s="329" t="s">
        <v>232</v>
      </c>
      <c r="F10" s="165"/>
      <c r="G10" s="165">
        <f>C10*F10</f>
        <v>0</v>
      </c>
      <c r="H10" s="165"/>
    </row>
    <row r="11" spans="1:8" ht="11.25" customHeight="1">
      <c r="A11" s="204">
        <v>2</v>
      </c>
      <c r="B11" s="329" t="s">
        <v>233</v>
      </c>
      <c r="C11" s="238">
        <v>90</v>
      </c>
      <c r="D11" s="252" t="s">
        <v>234</v>
      </c>
      <c r="E11" s="329" t="s">
        <v>235</v>
      </c>
      <c r="F11" s="165"/>
      <c r="G11" s="165">
        <f t="shared" ref="G11:G16" si="0">F11*C11</f>
        <v>0</v>
      </c>
      <c r="H11" s="165"/>
    </row>
    <row r="12" spans="1:8" ht="11.25" customHeight="1">
      <c r="A12" s="204">
        <v>3</v>
      </c>
      <c r="B12" s="329" t="s">
        <v>236</v>
      </c>
      <c r="C12" s="238">
        <v>100</v>
      </c>
      <c r="D12" s="252" t="s">
        <v>237</v>
      </c>
      <c r="E12" s="329" t="s">
        <v>238</v>
      </c>
      <c r="F12" s="165"/>
      <c r="G12" s="165">
        <f t="shared" si="0"/>
        <v>0</v>
      </c>
      <c r="H12" s="165"/>
    </row>
    <row r="13" spans="1:8" ht="11.25" customHeight="1">
      <c r="A13" s="204">
        <v>4</v>
      </c>
      <c r="B13" s="329" t="s">
        <v>239</v>
      </c>
      <c r="C13" s="238">
        <v>2.35</v>
      </c>
      <c r="D13" s="252"/>
      <c r="E13" s="329"/>
      <c r="F13" s="165"/>
      <c r="G13" s="165">
        <f t="shared" si="0"/>
        <v>0</v>
      </c>
      <c r="H13" s="165"/>
    </row>
    <row r="14" spans="1:8" ht="11.25" customHeight="1">
      <c r="A14" s="204" t="s">
        <v>240</v>
      </c>
      <c r="B14" s="329" t="s">
        <v>241</v>
      </c>
      <c r="C14" s="238">
        <v>2.5</v>
      </c>
      <c r="D14" s="252"/>
      <c r="E14" s="329"/>
      <c r="F14" s="165"/>
      <c r="G14" s="165">
        <f t="shared" si="0"/>
        <v>0</v>
      </c>
      <c r="H14" s="165"/>
    </row>
    <row r="15" spans="1:8" ht="11.25" customHeight="1">
      <c r="A15" s="204" t="s">
        <v>242</v>
      </c>
      <c r="B15" s="329" t="s">
        <v>243</v>
      </c>
      <c r="C15" s="238">
        <v>16.5</v>
      </c>
      <c r="D15" s="252" t="s">
        <v>244</v>
      </c>
      <c r="E15" s="329"/>
      <c r="F15" s="165"/>
      <c r="G15" s="165">
        <f t="shared" si="0"/>
        <v>0</v>
      </c>
      <c r="H15" s="165"/>
    </row>
    <row r="16" spans="1:8" ht="11.25" customHeight="1">
      <c r="A16" s="204" t="s">
        <v>245</v>
      </c>
      <c r="B16" s="329" t="s">
        <v>246</v>
      </c>
      <c r="C16" s="238">
        <v>17</v>
      </c>
      <c r="D16" s="252" t="s">
        <v>247</v>
      </c>
      <c r="E16" s="329"/>
      <c r="F16" s="165"/>
      <c r="G16" s="165">
        <f t="shared" si="0"/>
        <v>0</v>
      </c>
      <c r="H16" s="165"/>
    </row>
    <row r="17" spans="1:8" ht="11.25" customHeight="1">
      <c r="A17" s="204" t="s">
        <v>248</v>
      </c>
      <c r="B17" s="329" t="s">
        <v>249</v>
      </c>
      <c r="C17" s="238" t="s">
        <v>62</v>
      </c>
      <c r="D17" s="252"/>
      <c r="E17" s="329"/>
      <c r="F17" s="165"/>
      <c r="G17" s="165"/>
      <c r="H17" s="165"/>
    </row>
    <row r="18" spans="1:8" ht="11.25" customHeight="1">
      <c r="A18" s="204" t="s">
        <v>250</v>
      </c>
      <c r="B18" s="329" t="s">
        <v>251</v>
      </c>
      <c r="C18" s="238" t="s">
        <v>62</v>
      </c>
      <c r="D18" s="252"/>
      <c r="E18" s="329"/>
      <c r="F18" s="165"/>
      <c r="G18" s="165"/>
      <c r="H18" s="165"/>
    </row>
    <row r="19" spans="1:8" ht="11.25" customHeight="1">
      <c r="A19" s="204" t="s">
        <v>252</v>
      </c>
      <c r="B19" s="329" t="s">
        <v>253</v>
      </c>
      <c r="C19" s="238">
        <v>16</v>
      </c>
      <c r="D19" s="165"/>
      <c r="E19" s="165"/>
      <c r="F19" s="165"/>
      <c r="G19" s="165">
        <f>F19*C19</f>
        <v>0</v>
      </c>
      <c r="H19" s="165"/>
    </row>
    <row r="20" spans="1:8" ht="11.25" customHeight="1">
      <c r="A20" s="204" t="s">
        <v>254</v>
      </c>
      <c r="B20" s="329" t="s">
        <v>255</v>
      </c>
      <c r="C20" s="238">
        <v>24</v>
      </c>
      <c r="D20" s="252" t="s">
        <v>256</v>
      </c>
      <c r="E20" s="329" t="s">
        <v>257</v>
      </c>
      <c r="F20" s="165"/>
      <c r="G20" s="165">
        <f>F20*C20</f>
        <v>0</v>
      </c>
      <c r="H20" s="165"/>
    </row>
    <row r="21" spans="1:8" ht="11.25" customHeight="1">
      <c r="A21" s="204" t="s">
        <v>258</v>
      </c>
      <c r="B21" s="329" t="s">
        <v>259</v>
      </c>
      <c r="C21" s="238">
        <v>1.25</v>
      </c>
      <c r="D21" s="252" t="s">
        <v>260</v>
      </c>
      <c r="E21" s="329" t="s">
        <v>261</v>
      </c>
      <c r="F21" s="165"/>
      <c r="G21" s="165">
        <f>F21*C21</f>
        <v>0</v>
      </c>
      <c r="H21" s="165"/>
    </row>
    <row r="22" spans="1:8" ht="11.25" customHeight="1">
      <c r="A22" s="204" t="s">
        <v>262</v>
      </c>
      <c r="B22" s="329" t="s">
        <v>263</v>
      </c>
      <c r="C22" s="238">
        <v>1.25</v>
      </c>
      <c r="D22" s="252" t="s">
        <v>260</v>
      </c>
      <c r="E22" s="329" t="s">
        <v>261</v>
      </c>
      <c r="F22" s="165"/>
      <c r="G22" s="165"/>
      <c r="H22" s="165"/>
    </row>
    <row r="23" spans="1:8" ht="11.25" customHeight="1">
      <c r="A23" s="204" t="s">
        <v>264</v>
      </c>
      <c r="B23" s="329" t="s">
        <v>265</v>
      </c>
      <c r="C23" s="238">
        <v>1.25</v>
      </c>
      <c r="D23" s="252" t="s">
        <v>260</v>
      </c>
      <c r="E23" s="329" t="s">
        <v>261</v>
      </c>
      <c r="F23" s="165"/>
      <c r="G23" s="165">
        <f t="shared" ref="G23:G37" si="1">F23*C23</f>
        <v>0</v>
      </c>
      <c r="H23" s="165"/>
    </row>
    <row r="24" spans="1:8" ht="11.25" customHeight="1">
      <c r="A24" s="204" t="s">
        <v>266</v>
      </c>
      <c r="B24" s="329" t="s">
        <v>267</v>
      </c>
      <c r="C24" s="238">
        <v>1.25</v>
      </c>
      <c r="D24" s="252" t="s">
        <v>260</v>
      </c>
      <c r="E24" s="329" t="s">
        <v>261</v>
      </c>
      <c r="F24" s="165"/>
      <c r="G24" s="165">
        <f t="shared" si="1"/>
        <v>0</v>
      </c>
      <c r="H24" s="165"/>
    </row>
    <row r="25" spans="1:8" ht="11.25" customHeight="1">
      <c r="A25" s="204" t="s">
        <v>268</v>
      </c>
      <c r="B25" s="329" t="s">
        <v>269</v>
      </c>
      <c r="C25" s="238">
        <v>1.7</v>
      </c>
      <c r="D25" s="252"/>
      <c r="E25" s="329"/>
      <c r="F25" s="165"/>
      <c r="G25" s="165">
        <f t="shared" si="1"/>
        <v>0</v>
      </c>
      <c r="H25" s="165"/>
    </row>
    <row r="26" spans="1:8" ht="11.25" customHeight="1">
      <c r="A26" s="204" t="s">
        <v>270</v>
      </c>
      <c r="B26" s="329" t="s">
        <v>271</v>
      </c>
      <c r="C26" s="238">
        <v>2.2000000000000002</v>
      </c>
      <c r="D26" s="252"/>
      <c r="E26" s="329"/>
      <c r="F26" s="165"/>
      <c r="G26" s="165">
        <f t="shared" si="1"/>
        <v>0</v>
      </c>
      <c r="H26" s="165"/>
    </row>
    <row r="27" spans="1:8" ht="11.25" customHeight="1">
      <c r="A27" s="204" t="s">
        <v>272</v>
      </c>
      <c r="B27" s="329" t="s">
        <v>273</v>
      </c>
      <c r="C27" s="238">
        <v>2.5</v>
      </c>
      <c r="D27" s="252"/>
      <c r="E27" s="329"/>
      <c r="F27" s="165"/>
      <c r="G27" s="165">
        <f t="shared" si="1"/>
        <v>0</v>
      </c>
      <c r="H27" s="165"/>
    </row>
    <row r="28" spans="1:8" ht="11.25" customHeight="1">
      <c r="A28" s="204">
        <v>19</v>
      </c>
      <c r="B28" s="329" t="s">
        <v>274</v>
      </c>
      <c r="C28" s="238">
        <v>3</v>
      </c>
      <c r="D28" s="252"/>
      <c r="E28" s="329"/>
      <c r="F28" s="165"/>
      <c r="G28" s="165">
        <f t="shared" si="1"/>
        <v>0</v>
      </c>
      <c r="H28" s="165"/>
    </row>
    <row r="29" spans="1:8" ht="11.25" customHeight="1">
      <c r="A29" s="204">
        <v>18</v>
      </c>
      <c r="B29" s="329" t="s">
        <v>275</v>
      </c>
      <c r="C29" s="238">
        <v>13</v>
      </c>
      <c r="D29" s="252" t="s">
        <v>276</v>
      </c>
      <c r="E29" s="329" t="s">
        <v>277</v>
      </c>
      <c r="F29" s="165"/>
      <c r="G29" s="165">
        <f t="shared" si="1"/>
        <v>0</v>
      </c>
      <c r="H29" s="165"/>
    </row>
    <row r="30" spans="1:8" ht="11.25" customHeight="1">
      <c r="A30" s="204" t="s">
        <v>278</v>
      </c>
      <c r="B30" s="329" t="s">
        <v>279</v>
      </c>
      <c r="C30" s="238">
        <v>13</v>
      </c>
      <c r="D30" s="252" t="s">
        <v>276</v>
      </c>
      <c r="E30" s="329" t="s">
        <v>277</v>
      </c>
      <c r="F30" s="165"/>
      <c r="G30" s="165">
        <f t="shared" si="1"/>
        <v>0</v>
      </c>
      <c r="H30" s="165"/>
    </row>
    <row r="31" spans="1:8" ht="11.25" customHeight="1">
      <c r="A31" s="204" t="s">
        <v>280</v>
      </c>
      <c r="B31" s="329" t="s">
        <v>281</v>
      </c>
      <c r="C31" s="238">
        <v>16</v>
      </c>
      <c r="D31" s="252" t="s">
        <v>276</v>
      </c>
      <c r="E31" s="329" t="s">
        <v>277</v>
      </c>
      <c r="F31" s="165"/>
      <c r="G31" s="165">
        <f t="shared" si="1"/>
        <v>0</v>
      </c>
      <c r="H31" s="165"/>
    </row>
    <row r="32" spans="1:8" ht="11.25" customHeight="1">
      <c r="A32" s="204" t="s">
        <v>282</v>
      </c>
      <c r="B32" s="329" t="s">
        <v>283</v>
      </c>
      <c r="C32" s="238">
        <v>17</v>
      </c>
      <c r="D32" s="252" t="s">
        <v>276</v>
      </c>
      <c r="E32" s="329" t="s">
        <v>277</v>
      </c>
      <c r="F32" s="165"/>
      <c r="G32" s="165">
        <f t="shared" si="1"/>
        <v>0</v>
      </c>
      <c r="H32" s="165"/>
    </row>
    <row r="33" spans="1:8" ht="11.25" customHeight="1">
      <c r="A33" s="204" t="s">
        <v>284</v>
      </c>
      <c r="B33" s="329" t="s">
        <v>285</v>
      </c>
      <c r="C33" s="238" t="s">
        <v>62</v>
      </c>
      <c r="D33" s="252"/>
      <c r="E33" s="329"/>
      <c r="F33" s="165"/>
      <c r="G33" s="165" t="e">
        <f t="shared" si="1"/>
        <v>#VALUE!</v>
      </c>
      <c r="H33" s="165"/>
    </row>
    <row r="34" spans="1:8" ht="11.25" customHeight="1">
      <c r="A34" s="204" t="s">
        <v>286</v>
      </c>
      <c r="B34" s="329" t="s">
        <v>287</v>
      </c>
      <c r="C34" s="238" t="s">
        <v>62</v>
      </c>
      <c r="D34" s="252"/>
      <c r="E34" s="329"/>
      <c r="F34" s="165"/>
      <c r="G34" s="165" t="e">
        <f t="shared" si="1"/>
        <v>#VALUE!</v>
      </c>
      <c r="H34" s="165"/>
    </row>
    <row r="35" spans="1:8" ht="11.25" customHeight="1">
      <c r="A35" s="204" t="s">
        <v>288</v>
      </c>
      <c r="B35" s="329" t="s">
        <v>289</v>
      </c>
      <c r="C35" s="238">
        <v>11</v>
      </c>
      <c r="D35" s="252"/>
      <c r="E35" s="329"/>
      <c r="F35" s="165"/>
      <c r="G35" s="165">
        <f t="shared" si="1"/>
        <v>0</v>
      </c>
      <c r="H35" s="165"/>
    </row>
    <row r="36" spans="1:8" ht="11.25" customHeight="1">
      <c r="A36" s="204">
        <v>25</v>
      </c>
      <c r="B36" s="329" t="s">
        <v>290</v>
      </c>
      <c r="C36" s="238">
        <v>16</v>
      </c>
      <c r="D36" s="252"/>
      <c r="E36" s="329"/>
      <c r="F36" s="165"/>
      <c r="G36" s="165">
        <f t="shared" si="1"/>
        <v>0</v>
      </c>
      <c r="H36" s="165"/>
    </row>
    <row r="37" spans="1:8" ht="11.25" customHeight="1">
      <c r="A37" s="204">
        <v>26</v>
      </c>
      <c r="B37" s="329" t="s">
        <v>291</v>
      </c>
      <c r="C37" s="238">
        <v>20</v>
      </c>
      <c r="D37" s="252"/>
      <c r="E37" s="329"/>
      <c r="F37" s="165"/>
      <c r="G37" s="165">
        <f t="shared" si="1"/>
        <v>0</v>
      </c>
      <c r="H37" s="165"/>
    </row>
    <row r="38" spans="1:8" ht="11.25" customHeight="1">
      <c r="A38" s="204">
        <v>22</v>
      </c>
      <c r="B38" s="329" t="s">
        <v>292</v>
      </c>
      <c r="C38" s="238" t="s">
        <v>62</v>
      </c>
      <c r="D38" s="252" t="s">
        <v>293</v>
      </c>
      <c r="E38" s="329" t="s">
        <v>294</v>
      </c>
      <c r="F38" s="165"/>
      <c r="G38" s="165"/>
      <c r="H38" s="165"/>
    </row>
    <row r="39" spans="1:8" ht="11.25" customHeight="1">
      <c r="A39" s="204">
        <v>23</v>
      </c>
      <c r="B39" s="329" t="s">
        <v>295</v>
      </c>
      <c r="C39" s="238">
        <v>55</v>
      </c>
      <c r="D39" s="252" t="s">
        <v>296</v>
      </c>
      <c r="E39" s="329" t="s">
        <v>297</v>
      </c>
      <c r="F39" s="165"/>
      <c r="G39" s="165">
        <f>F39*C39</f>
        <v>0</v>
      </c>
      <c r="H39" s="165"/>
    </row>
    <row r="40" spans="1:8" ht="11.25" customHeight="1">
      <c r="A40" s="204">
        <v>24</v>
      </c>
      <c r="B40" s="329" t="s">
        <v>298</v>
      </c>
      <c r="C40" s="238" t="s">
        <v>62</v>
      </c>
      <c r="D40" s="252" t="s">
        <v>299</v>
      </c>
      <c r="E40" s="329" t="s">
        <v>300</v>
      </c>
      <c r="F40" s="165"/>
      <c r="G40" s="165"/>
      <c r="H40" s="165"/>
    </row>
    <row r="41" spans="1:8" ht="11.25" customHeight="1">
      <c r="A41" s="204">
        <v>30</v>
      </c>
      <c r="B41" s="329" t="s">
        <v>301</v>
      </c>
      <c r="C41" s="238">
        <v>20</v>
      </c>
      <c r="D41" s="252"/>
      <c r="E41" s="329"/>
      <c r="F41" s="165"/>
      <c r="G41" s="165">
        <f>F41*C41</f>
        <v>0</v>
      </c>
      <c r="H41" s="165"/>
    </row>
    <row r="42" spans="1:8" ht="11.25" customHeight="1">
      <c r="A42" s="204">
        <v>31</v>
      </c>
      <c r="B42" s="329" t="s">
        <v>302</v>
      </c>
      <c r="C42" s="238">
        <v>30</v>
      </c>
      <c r="D42" s="46"/>
      <c r="E42" s="329"/>
      <c r="F42" s="165"/>
      <c r="G42" s="165">
        <f>F42*C42</f>
        <v>0</v>
      </c>
      <c r="H42" s="165"/>
    </row>
    <row r="43" spans="1:8" ht="11.25" customHeight="1">
      <c r="A43" s="204">
        <v>22</v>
      </c>
      <c r="B43" s="329" t="s">
        <v>303</v>
      </c>
      <c r="C43" s="238" t="s">
        <v>62</v>
      </c>
      <c r="D43" s="46"/>
      <c r="E43" s="329"/>
      <c r="F43" s="165"/>
      <c r="G43" s="165"/>
      <c r="H43" s="165"/>
    </row>
    <row r="44" spans="1:8" ht="11.25" customHeight="1">
      <c r="A44" s="204">
        <v>23</v>
      </c>
      <c r="B44" s="329" t="s">
        <v>304</v>
      </c>
      <c r="C44" s="238">
        <v>2.2000000000000002</v>
      </c>
      <c r="D44" s="46"/>
      <c r="E44" s="329"/>
      <c r="F44" s="165"/>
      <c r="G44" s="165"/>
      <c r="H44" s="165"/>
    </row>
    <row r="45" spans="1:8" ht="11.25" customHeight="1">
      <c r="A45" s="204">
        <v>24</v>
      </c>
      <c r="B45" s="329" t="s">
        <v>305</v>
      </c>
      <c r="C45" s="238">
        <v>3.2</v>
      </c>
      <c r="D45" s="46"/>
      <c r="E45" s="329"/>
      <c r="F45" s="165"/>
      <c r="G45" s="165">
        <f t="shared" ref="G45:G74" si="2">F45*C45</f>
        <v>0</v>
      </c>
      <c r="H45" s="165"/>
    </row>
    <row r="46" spans="1:8" ht="11.25" customHeight="1">
      <c r="A46" s="204">
        <v>35</v>
      </c>
      <c r="B46" s="329" t="s">
        <v>306</v>
      </c>
      <c r="C46" s="238">
        <v>4.8</v>
      </c>
      <c r="D46" s="252"/>
      <c r="E46" s="329"/>
      <c r="F46" s="165"/>
      <c r="G46" s="165">
        <f t="shared" si="2"/>
        <v>0</v>
      </c>
      <c r="H46" s="165"/>
    </row>
    <row r="47" spans="1:8" ht="11.25" customHeight="1">
      <c r="A47" s="204">
        <v>36</v>
      </c>
      <c r="B47" s="329" t="s">
        <v>307</v>
      </c>
      <c r="C47" s="238">
        <v>5.5</v>
      </c>
      <c r="D47" s="252"/>
      <c r="E47" s="329"/>
      <c r="F47" s="165"/>
      <c r="G47" s="165">
        <f t="shared" si="2"/>
        <v>0</v>
      </c>
      <c r="H47" s="165"/>
    </row>
    <row r="48" spans="1:8" ht="11.25" customHeight="1">
      <c r="A48" s="204">
        <v>22</v>
      </c>
      <c r="B48" s="329" t="s">
        <v>308</v>
      </c>
      <c r="C48" s="238">
        <v>30</v>
      </c>
      <c r="D48" s="252" t="s">
        <v>309</v>
      </c>
      <c r="E48" s="329" t="s">
        <v>310</v>
      </c>
      <c r="F48" s="165"/>
      <c r="G48" s="165">
        <f t="shared" si="2"/>
        <v>0</v>
      </c>
      <c r="H48" s="165"/>
    </row>
    <row r="49" spans="1:8" ht="11.25" customHeight="1">
      <c r="A49" s="204">
        <v>23</v>
      </c>
      <c r="B49" s="329" t="s">
        <v>311</v>
      </c>
      <c r="C49" s="238">
        <v>27</v>
      </c>
      <c r="D49" s="252" t="s">
        <v>312</v>
      </c>
      <c r="E49" s="329" t="s">
        <v>313</v>
      </c>
      <c r="F49" s="165"/>
      <c r="G49" s="165">
        <f t="shared" si="2"/>
        <v>0</v>
      </c>
      <c r="H49" s="165"/>
    </row>
    <row r="50" spans="1:8" ht="11.25" customHeight="1">
      <c r="A50" s="204">
        <v>24</v>
      </c>
      <c r="B50" s="329" t="s">
        <v>314</v>
      </c>
      <c r="C50" s="238">
        <v>29</v>
      </c>
      <c r="D50" s="252" t="s">
        <v>315</v>
      </c>
      <c r="E50" s="329" t="s">
        <v>316</v>
      </c>
      <c r="F50" s="165"/>
      <c r="G50" s="165">
        <f t="shared" si="2"/>
        <v>0</v>
      </c>
      <c r="H50" s="165"/>
    </row>
    <row r="51" spans="1:8" ht="11.25" customHeight="1">
      <c r="A51" s="204">
        <v>40</v>
      </c>
      <c r="B51" s="329" t="s">
        <v>317</v>
      </c>
      <c r="C51" s="238">
        <v>3</v>
      </c>
      <c r="D51" s="252" t="s">
        <v>318</v>
      </c>
      <c r="E51" s="329" t="s">
        <v>319</v>
      </c>
      <c r="F51" s="165"/>
      <c r="G51" s="165">
        <f t="shared" si="2"/>
        <v>0</v>
      </c>
      <c r="H51" s="165"/>
    </row>
    <row r="52" spans="1:8" ht="11.25" customHeight="1">
      <c r="A52" s="204">
        <v>41</v>
      </c>
      <c r="B52" s="329" t="s">
        <v>320</v>
      </c>
      <c r="C52" s="238">
        <v>3</v>
      </c>
      <c r="D52" s="252" t="s">
        <v>318</v>
      </c>
      <c r="E52" s="329" t="s">
        <v>319</v>
      </c>
      <c r="F52" s="165"/>
      <c r="G52" s="165">
        <f t="shared" si="2"/>
        <v>0</v>
      </c>
      <c r="H52" s="165"/>
    </row>
    <row r="53" spans="1:8" ht="11.25" customHeight="1">
      <c r="A53" s="204">
        <v>22</v>
      </c>
      <c r="B53" s="329" t="s">
        <v>321</v>
      </c>
      <c r="C53" s="238">
        <v>3</v>
      </c>
      <c r="D53" s="252" t="s">
        <v>318</v>
      </c>
      <c r="E53" s="329" t="s">
        <v>319</v>
      </c>
      <c r="F53" s="165"/>
      <c r="G53" s="165">
        <f t="shared" si="2"/>
        <v>0</v>
      </c>
      <c r="H53" s="165"/>
    </row>
    <row r="54" spans="1:8" ht="11.25" customHeight="1">
      <c r="A54" s="204">
        <v>23</v>
      </c>
      <c r="B54" s="329" t="s">
        <v>322</v>
      </c>
      <c r="C54" s="238">
        <v>3</v>
      </c>
      <c r="D54" s="252" t="s">
        <v>318</v>
      </c>
      <c r="E54" s="329" t="s">
        <v>319</v>
      </c>
      <c r="F54" s="165"/>
      <c r="G54" s="165">
        <f t="shared" si="2"/>
        <v>0</v>
      </c>
      <c r="H54" s="165"/>
    </row>
    <row r="55" spans="1:8" ht="11.25" customHeight="1">
      <c r="A55" s="204">
        <v>24</v>
      </c>
      <c r="B55" s="329" t="s">
        <v>323</v>
      </c>
      <c r="C55" s="238">
        <v>0.3</v>
      </c>
      <c r="D55" s="252"/>
      <c r="E55" s="329"/>
      <c r="F55" s="165"/>
      <c r="G55" s="165">
        <f t="shared" si="2"/>
        <v>0</v>
      </c>
      <c r="H55" s="165"/>
    </row>
    <row r="56" spans="1:8" ht="11.25" customHeight="1">
      <c r="A56" s="204">
        <v>45</v>
      </c>
      <c r="B56" s="329" t="s">
        <v>324</v>
      </c>
      <c r="C56" s="238">
        <v>0.3</v>
      </c>
      <c r="D56" s="252"/>
      <c r="E56" s="329"/>
      <c r="F56" s="165"/>
      <c r="G56" s="165">
        <f t="shared" si="2"/>
        <v>0</v>
      </c>
      <c r="H56" s="165"/>
    </row>
    <row r="57" spans="1:8" ht="11.25" customHeight="1">
      <c r="A57" s="204">
        <v>46</v>
      </c>
      <c r="B57" s="329" t="s">
        <v>325</v>
      </c>
      <c r="C57" s="238">
        <v>0.25</v>
      </c>
      <c r="D57" s="252"/>
      <c r="E57" s="329"/>
      <c r="F57" s="165"/>
      <c r="G57" s="165">
        <f t="shared" si="2"/>
        <v>0</v>
      </c>
      <c r="H57" s="165"/>
    </row>
    <row r="58" spans="1:8" ht="11.25" customHeight="1">
      <c r="A58" s="204">
        <v>22</v>
      </c>
      <c r="B58" s="329" t="s">
        <v>326</v>
      </c>
      <c r="C58" s="238">
        <v>0.3</v>
      </c>
      <c r="D58" s="252"/>
      <c r="E58" s="329"/>
      <c r="F58" s="165"/>
      <c r="G58" s="165">
        <f t="shared" si="2"/>
        <v>0</v>
      </c>
      <c r="H58" s="165"/>
    </row>
    <row r="59" spans="1:8" ht="11.25" customHeight="1">
      <c r="A59" s="204">
        <v>23</v>
      </c>
      <c r="B59" s="329" t="s">
        <v>327</v>
      </c>
      <c r="C59" s="238">
        <v>0.45</v>
      </c>
      <c r="D59" s="252"/>
      <c r="E59" s="329"/>
      <c r="F59" s="165"/>
      <c r="G59" s="165">
        <f t="shared" si="2"/>
        <v>0</v>
      </c>
      <c r="H59" s="165"/>
    </row>
    <row r="60" spans="1:8" ht="11.25" customHeight="1">
      <c r="A60" s="204">
        <v>24</v>
      </c>
      <c r="B60" s="329" t="s">
        <v>328</v>
      </c>
      <c r="C60" s="238">
        <v>0.5</v>
      </c>
      <c r="D60" s="252"/>
      <c r="E60" s="329"/>
      <c r="F60" s="165"/>
      <c r="G60" s="165">
        <f t="shared" si="2"/>
        <v>0</v>
      </c>
      <c r="H60" s="165"/>
    </row>
    <row r="61" spans="1:8" ht="11.25" customHeight="1">
      <c r="A61" s="204">
        <v>50</v>
      </c>
      <c r="B61" s="329" t="s">
        <v>329</v>
      </c>
      <c r="C61" s="238">
        <v>2.5</v>
      </c>
      <c r="D61" s="252"/>
      <c r="E61" s="329"/>
      <c r="F61" s="165"/>
      <c r="G61" s="165">
        <f t="shared" si="2"/>
        <v>0</v>
      </c>
      <c r="H61" s="165"/>
    </row>
    <row r="62" spans="1:8" ht="11.25" customHeight="1">
      <c r="A62" s="204">
        <v>51</v>
      </c>
      <c r="B62" s="329" t="s">
        <v>330</v>
      </c>
      <c r="C62" s="238">
        <v>2.5</v>
      </c>
      <c r="D62" s="252"/>
      <c r="E62" s="329"/>
      <c r="F62" s="165"/>
      <c r="G62" s="165">
        <f t="shared" si="2"/>
        <v>0</v>
      </c>
      <c r="H62" s="165"/>
    </row>
    <row r="63" spans="1:8" ht="11.25" customHeight="1">
      <c r="A63" s="204">
        <v>22</v>
      </c>
      <c r="B63" s="329" t="s">
        <v>331</v>
      </c>
      <c r="C63" s="238">
        <v>9.4</v>
      </c>
      <c r="D63" s="252"/>
      <c r="E63" s="329"/>
      <c r="F63" s="165"/>
      <c r="G63" s="165">
        <f t="shared" si="2"/>
        <v>0</v>
      </c>
      <c r="H63" s="165"/>
    </row>
    <row r="64" spans="1:8" ht="11.25" customHeight="1">
      <c r="A64" s="204">
        <v>23</v>
      </c>
      <c r="B64" s="329" t="s">
        <v>332</v>
      </c>
      <c r="C64" s="238">
        <v>13</v>
      </c>
      <c r="D64" s="252" t="s">
        <v>333</v>
      </c>
      <c r="E64" s="329" t="s">
        <v>334</v>
      </c>
      <c r="F64" s="165"/>
      <c r="G64" s="165">
        <f t="shared" si="2"/>
        <v>0</v>
      </c>
      <c r="H64" s="165"/>
    </row>
    <row r="65" spans="1:8" ht="11.25" customHeight="1">
      <c r="A65" s="204">
        <v>24</v>
      </c>
      <c r="B65" s="329" t="s">
        <v>335</v>
      </c>
      <c r="C65" s="238">
        <v>16</v>
      </c>
      <c r="D65" s="252" t="s">
        <v>336</v>
      </c>
      <c r="E65" s="329" t="s">
        <v>337</v>
      </c>
      <c r="F65" s="165"/>
      <c r="G65" s="165">
        <f t="shared" si="2"/>
        <v>0</v>
      </c>
      <c r="H65" s="165"/>
    </row>
    <row r="66" spans="1:8" ht="11.25" customHeight="1">
      <c r="A66" s="204">
        <v>55</v>
      </c>
      <c r="B66" s="329" t="s">
        <v>338</v>
      </c>
      <c r="C66" s="238">
        <v>2.1</v>
      </c>
      <c r="D66" s="252"/>
      <c r="E66" s="329"/>
      <c r="F66" s="165"/>
      <c r="G66" s="165">
        <f t="shared" si="2"/>
        <v>0</v>
      </c>
      <c r="H66" s="165"/>
    </row>
    <row r="67" spans="1:8" ht="11.25" customHeight="1">
      <c r="A67" s="204">
        <v>56</v>
      </c>
      <c r="B67" s="329" t="s">
        <v>339</v>
      </c>
      <c r="C67" s="238">
        <v>2.4</v>
      </c>
      <c r="D67" s="252"/>
      <c r="E67" s="329"/>
      <c r="F67" s="165"/>
      <c r="G67" s="165">
        <f t="shared" si="2"/>
        <v>0</v>
      </c>
      <c r="H67" s="165"/>
    </row>
    <row r="68" spans="1:8" ht="11.25" customHeight="1">
      <c r="A68" s="204">
        <v>22</v>
      </c>
      <c r="B68" s="329" t="s">
        <v>340</v>
      </c>
      <c r="C68" s="238">
        <v>2.25</v>
      </c>
      <c r="D68" s="252"/>
      <c r="E68" s="329"/>
      <c r="F68" s="165"/>
      <c r="G68" s="165">
        <f t="shared" si="2"/>
        <v>0</v>
      </c>
      <c r="H68" s="165"/>
    </row>
    <row r="69" spans="1:8" ht="11.25" customHeight="1">
      <c r="A69" s="204">
        <v>23</v>
      </c>
      <c r="B69" s="329" t="s">
        <v>341</v>
      </c>
      <c r="C69" s="238">
        <v>2.64</v>
      </c>
      <c r="D69" s="252"/>
      <c r="E69" s="329"/>
      <c r="F69" s="165"/>
      <c r="G69" s="165">
        <f t="shared" si="2"/>
        <v>0</v>
      </c>
      <c r="H69" s="165"/>
    </row>
    <row r="70" spans="1:8" ht="11.25" customHeight="1">
      <c r="A70" s="204">
        <v>24</v>
      </c>
      <c r="B70" s="329" t="s">
        <v>342</v>
      </c>
      <c r="C70" s="238">
        <v>2</v>
      </c>
      <c r="D70" s="252"/>
      <c r="E70" s="329"/>
      <c r="F70" s="165"/>
      <c r="G70" s="165">
        <f t="shared" si="2"/>
        <v>0</v>
      </c>
      <c r="H70" s="165"/>
    </row>
    <row r="71" spans="1:8" ht="11.25" customHeight="1">
      <c r="A71" s="204">
        <v>60</v>
      </c>
      <c r="B71" s="329" t="s">
        <v>343</v>
      </c>
      <c r="C71" s="238">
        <v>2.2000000000000002</v>
      </c>
      <c r="D71" s="252"/>
      <c r="E71" s="329"/>
      <c r="F71" s="165"/>
      <c r="G71" s="165">
        <f t="shared" si="2"/>
        <v>0</v>
      </c>
      <c r="H71" s="165"/>
    </row>
    <row r="72" spans="1:8" ht="11.25" customHeight="1">
      <c r="A72" s="204">
        <v>61</v>
      </c>
      <c r="B72" s="329" t="s">
        <v>344</v>
      </c>
      <c r="C72" s="238">
        <v>1.2</v>
      </c>
      <c r="D72" s="252"/>
      <c r="E72" s="329"/>
      <c r="F72" s="165"/>
      <c r="G72" s="165">
        <f t="shared" si="2"/>
        <v>0</v>
      </c>
      <c r="H72" s="165"/>
    </row>
    <row r="73" spans="1:8" ht="11.25" customHeight="1">
      <c r="A73" s="204">
        <v>22</v>
      </c>
      <c r="B73" s="329" t="s">
        <v>345</v>
      </c>
      <c r="C73" s="238">
        <v>55</v>
      </c>
      <c r="D73" s="252"/>
      <c r="E73" s="329"/>
      <c r="F73" s="165"/>
      <c r="G73" s="165">
        <f t="shared" si="2"/>
        <v>0</v>
      </c>
      <c r="H73" s="165"/>
    </row>
    <row r="74" spans="1:8" ht="11.25" customHeight="1">
      <c r="A74" s="204">
        <v>23</v>
      </c>
      <c r="B74" s="329" t="s">
        <v>346</v>
      </c>
      <c r="C74" s="238">
        <v>68</v>
      </c>
      <c r="D74" s="252"/>
      <c r="E74" s="329"/>
      <c r="F74" s="165"/>
      <c r="G74" s="165">
        <f t="shared" si="2"/>
        <v>0</v>
      </c>
      <c r="H74" s="165"/>
    </row>
    <row r="75" spans="1:8" ht="11.25" customHeight="1">
      <c r="A75" s="204">
        <v>24</v>
      </c>
      <c r="B75" s="329" t="s">
        <v>347</v>
      </c>
      <c r="C75" s="238" t="s">
        <v>62</v>
      </c>
      <c r="D75" s="46"/>
      <c r="E75" s="329"/>
      <c r="F75" s="165"/>
      <c r="G75" s="165"/>
      <c r="H75" s="165"/>
    </row>
    <row r="76" spans="1:8" ht="11.25" customHeight="1">
      <c r="A76" s="204">
        <v>65</v>
      </c>
      <c r="B76" s="329" t="s">
        <v>348</v>
      </c>
      <c r="C76" s="238">
        <v>0.84</v>
      </c>
      <c r="D76" s="46"/>
      <c r="E76" s="329"/>
      <c r="F76" s="165"/>
      <c r="G76" s="165">
        <f t="shared" ref="G76:G88" si="3">F76*C76</f>
        <v>0</v>
      </c>
      <c r="H76" s="165"/>
    </row>
    <row r="77" spans="1:8" ht="11.25" customHeight="1">
      <c r="A77" s="204">
        <v>66</v>
      </c>
      <c r="B77" s="329" t="s">
        <v>349</v>
      </c>
      <c r="C77" s="238">
        <v>0.84</v>
      </c>
      <c r="D77" s="252"/>
      <c r="E77" s="329"/>
      <c r="F77" s="165"/>
      <c r="G77" s="165">
        <f t="shared" si="3"/>
        <v>0</v>
      </c>
      <c r="H77" s="165"/>
    </row>
    <row r="78" spans="1:8" ht="11.25" customHeight="1">
      <c r="A78" s="204">
        <v>22</v>
      </c>
      <c r="B78" s="329" t="s">
        <v>350</v>
      </c>
      <c r="C78" s="238">
        <v>15</v>
      </c>
      <c r="D78" s="252" t="s">
        <v>351</v>
      </c>
      <c r="E78" s="329" t="s">
        <v>352</v>
      </c>
      <c r="F78" s="165"/>
      <c r="G78" s="165">
        <f t="shared" si="3"/>
        <v>0</v>
      </c>
      <c r="H78" s="165"/>
    </row>
    <row r="79" spans="1:8" ht="11.25" customHeight="1">
      <c r="A79" s="204">
        <v>23</v>
      </c>
      <c r="B79" s="329" t="s">
        <v>353</v>
      </c>
      <c r="C79" s="238">
        <v>15</v>
      </c>
      <c r="D79" s="252" t="s">
        <v>351</v>
      </c>
      <c r="E79" s="329" t="s">
        <v>352</v>
      </c>
      <c r="F79" s="165"/>
      <c r="G79" s="165">
        <f t="shared" si="3"/>
        <v>0</v>
      </c>
      <c r="H79" s="165"/>
    </row>
    <row r="80" spans="1:8" ht="11.25" customHeight="1">
      <c r="A80" s="204">
        <v>24</v>
      </c>
      <c r="B80" s="329" t="s">
        <v>354</v>
      </c>
      <c r="C80" s="238">
        <v>15</v>
      </c>
      <c r="D80" s="252" t="s">
        <v>351</v>
      </c>
      <c r="E80" s="329" t="s">
        <v>352</v>
      </c>
      <c r="F80" s="165"/>
      <c r="G80" s="165">
        <f t="shared" si="3"/>
        <v>0</v>
      </c>
      <c r="H80" s="165"/>
    </row>
    <row r="81" spans="1:8" ht="11.25" customHeight="1">
      <c r="A81" s="204">
        <v>70</v>
      </c>
      <c r="B81" s="329" t="s">
        <v>355</v>
      </c>
      <c r="C81" s="238" t="s">
        <v>62</v>
      </c>
      <c r="D81" s="252" t="s">
        <v>356</v>
      </c>
      <c r="E81" s="329" t="s">
        <v>357</v>
      </c>
      <c r="F81" s="165"/>
      <c r="G81" s="165" t="e">
        <f t="shared" si="3"/>
        <v>#VALUE!</v>
      </c>
      <c r="H81" s="165"/>
    </row>
    <row r="82" spans="1:8" ht="11.25" customHeight="1">
      <c r="A82" s="204">
        <v>71</v>
      </c>
      <c r="B82" s="329" t="s">
        <v>358</v>
      </c>
      <c r="C82" s="238">
        <v>6</v>
      </c>
      <c r="D82" s="252" t="s">
        <v>359</v>
      </c>
      <c r="E82" s="329" t="s">
        <v>360</v>
      </c>
      <c r="F82" s="165"/>
      <c r="G82" s="165">
        <f t="shared" si="3"/>
        <v>0</v>
      </c>
      <c r="H82" s="165"/>
    </row>
    <row r="83" spans="1:8" ht="11.25" customHeight="1">
      <c r="A83" s="204">
        <v>22</v>
      </c>
      <c r="B83" s="329" t="s">
        <v>361</v>
      </c>
      <c r="C83" s="238">
        <v>7</v>
      </c>
      <c r="D83" s="252" t="s">
        <v>362</v>
      </c>
      <c r="E83" s="329" t="s">
        <v>363</v>
      </c>
      <c r="F83" s="165"/>
      <c r="G83" s="165">
        <f t="shared" si="3"/>
        <v>0</v>
      </c>
      <c r="H83" s="165"/>
    </row>
    <row r="84" spans="1:8" ht="11.25" customHeight="1">
      <c r="A84" s="204">
        <v>23</v>
      </c>
      <c r="B84" s="329" t="s">
        <v>364</v>
      </c>
      <c r="C84" s="238">
        <v>10</v>
      </c>
      <c r="D84" s="252" t="s">
        <v>365</v>
      </c>
      <c r="E84" s="329" t="s">
        <v>366</v>
      </c>
      <c r="F84" s="165"/>
      <c r="G84" s="165">
        <f t="shared" si="3"/>
        <v>0</v>
      </c>
      <c r="H84" s="165"/>
    </row>
    <row r="85" spans="1:8" ht="11.25" customHeight="1">
      <c r="A85" s="204">
        <v>24</v>
      </c>
      <c r="B85" s="329" t="s">
        <v>367</v>
      </c>
      <c r="C85" s="238">
        <v>12</v>
      </c>
      <c r="D85" s="252" t="s">
        <v>368</v>
      </c>
      <c r="E85" s="329" t="s">
        <v>369</v>
      </c>
      <c r="F85" s="165"/>
      <c r="G85" s="165">
        <f t="shared" si="3"/>
        <v>0</v>
      </c>
      <c r="H85" s="165"/>
    </row>
    <row r="86" spans="1:8" ht="11.25" customHeight="1">
      <c r="A86" s="204">
        <v>75</v>
      </c>
      <c r="B86" s="329" t="s">
        <v>370</v>
      </c>
      <c r="C86" s="238">
        <v>1.5</v>
      </c>
      <c r="D86" s="252" t="s">
        <v>371</v>
      </c>
      <c r="E86" s="329" t="s">
        <v>372</v>
      </c>
      <c r="F86" s="165"/>
      <c r="G86" s="165">
        <f t="shared" si="3"/>
        <v>0</v>
      </c>
      <c r="H86" s="165"/>
    </row>
    <row r="87" spans="1:8" ht="11.25" customHeight="1">
      <c r="A87" s="204">
        <v>76</v>
      </c>
      <c r="B87" s="329" t="s">
        <v>373</v>
      </c>
      <c r="C87" s="238">
        <v>1.7</v>
      </c>
      <c r="D87" s="252" t="s">
        <v>371</v>
      </c>
      <c r="E87" s="329" t="s">
        <v>372</v>
      </c>
      <c r="F87" s="165"/>
      <c r="G87" s="165">
        <f t="shared" si="3"/>
        <v>0</v>
      </c>
      <c r="H87" s="165"/>
    </row>
    <row r="88" spans="1:8" ht="11.25" customHeight="1">
      <c r="A88" s="204">
        <v>22</v>
      </c>
      <c r="B88" s="329" t="s">
        <v>374</v>
      </c>
      <c r="C88" s="238">
        <v>1.8</v>
      </c>
      <c r="D88" s="252" t="s">
        <v>371</v>
      </c>
      <c r="E88" s="329" t="s">
        <v>372</v>
      </c>
      <c r="F88" s="165"/>
      <c r="G88" s="165">
        <f t="shared" si="3"/>
        <v>0</v>
      </c>
      <c r="H88" s="165"/>
    </row>
    <row r="89" spans="1:8" ht="11.25" customHeight="1">
      <c r="A89" s="204">
        <v>23</v>
      </c>
      <c r="B89" s="329" t="s">
        <v>375</v>
      </c>
      <c r="C89" s="238" t="s">
        <v>62</v>
      </c>
      <c r="D89" s="252"/>
      <c r="E89" s="329"/>
      <c r="F89" s="165"/>
      <c r="G89" s="165"/>
      <c r="H89" s="165"/>
    </row>
    <row r="90" spans="1:8" ht="11.25" customHeight="1">
      <c r="A90" s="204">
        <v>24</v>
      </c>
      <c r="B90" s="329" t="s">
        <v>376</v>
      </c>
      <c r="C90" s="238" t="s">
        <v>62</v>
      </c>
      <c r="D90" s="252"/>
      <c r="E90" s="329"/>
      <c r="F90" s="165"/>
      <c r="G90" s="165" t="e">
        <f t="shared" ref="G90:G100" si="4">F90*C90</f>
        <v>#VALUE!</v>
      </c>
      <c r="H90" s="165"/>
    </row>
    <row r="91" spans="1:8" ht="11.25" customHeight="1">
      <c r="A91" s="204">
        <v>80</v>
      </c>
      <c r="B91" s="329" t="s">
        <v>377</v>
      </c>
      <c r="C91" s="238">
        <v>2.8</v>
      </c>
      <c r="D91" s="252"/>
      <c r="E91" s="329"/>
      <c r="F91" s="165"/>
      <c r="G91" s="165">
        <f t="shared" si="4"/>
        <v>0</v>
      </c>
      <c r="H91" s="165"/>
    </row>
    <row r="92" spans="1:8" ht="11.25" customHeight="1">
      <c r="A92" s="204">
        <v>81</v>
      </c>
      <c r="B92" s="329" t="s">
        <v>378</v>
      </c>
      <c r="C92" s="238">
        <v>9.8000000000000007</v>
      </c>
      <c r="D92" s="252"/>
      <c r="E92" s="329"/>
      <c r="F92" s="165"/>
      <c r="G92" s="165">
        <f t="shared" si="4"/>
        <v>0</v>
      </c>
      <c r="H92" s="165"/>
    </row>
    <row r="93" spans="1:8" ht="11.25" customHeight="1">
      <c r="A93" s="204">
        <v>22</v>
      </c>
      <c r="B93" s="329" t="s">
        <v>379</v>
      </c>
      <c r="C93" s="238">
        <v>10.199999999999999</v>
      </c>
      <c r="D93" s="252"/>
      <c r="E93" s="329"/>
      <c r="F93" s="165"/>
      <c r="G93" s="165">
        <f t="shared" si="4"/>
        <v>0</v>
      </c>
      <c r="H93" s="165"/>
    </row>
    <row r="94" spans="1:8" ht="11.25" customHeight="1">
      <c r="A94" s="204">
        <v>23</v>
      </c>
      <c r="B94" s="329" t="s">
        <v>380</v>
      </c>
      <c r="C94" s="238">
        <v>9.1999999999999993</v>
      </c>
      <c r="D94" s="252" t="s">
        <v>381</v>
      </c>
      <c r="E94" s="329" t="s">
        <v>382</v>
      </c>
      <c r="F94" s="165"/>
      <c r="G94" s="165">
        <f t="shared" si="4"/>
        <v>0</v>
      </c>
      <c r="H94" s="165"/>
    </row>
    <row r="95" spans="1:8" ht="11.25" customHeight="1">
      <c r="A95" s="204">
        <v>24</v>
      </c>
      <c r="B95" s="329" t="s">
        <v>383</v>
      </c>
      <c r="C95" s="238">
        <v>9.4</v>
      </c>
      <c r="D95" s="252" t="s">
        <v>381</v>
      </c>
      <c r="E95" s="329" t="s">
        <v>382</v>
      </c>
      <c r="F95" s="165"/>
      <c r="G95" s="165">
        <f t="shared" si="4"/>
        <v>0</v>
      </c>
      <c r="H95" s="165"/>
    </row>
    <row r="96" spans="1:8" ht="11.25" customHeight="1">
      <c r="A96" s="204">
        <v>85</v>
      </c>
      <c r="B96" s="329" t="s">
        <v>384</v>
      </c>
      <c r="C96" s="238">
        <v>10.7</v>
      </c>
      <c r="D96" s="252" t="s">
        <v>381</v>
      </c>
      <c r="E96" s="329" t="s">
        <v>382</v>
      </c>
      <c r="F96" s="165"/>
      <c r="G96" s="165">
        <f t="shared" si="4"/>
        <v>0</v>
      </c>
      <c r="H96" s="165"/>
    </row>
    <row r="97" spans="1:8" ht="11.25" customHeight="1">
      <c r="A97" s="204">
        <v>86</v>
      </c>
      <c r="B97" s="329" t="s">
        <v>385</v>
      </c>
      <c r="C97" s="238">
        <v>10.8</v>
      </c>
      <c r="D97" s="252" t="s">
        <v>381</v>
      </c>
      <c r="E97" s="329" t="s">
        <v>382</v>
      </c>
      <c r="F97" s="165"/>
      <c r="G97" s="165">
        <f t="shared" si="4"/>
        <v>0</v>
      </c>
      <c r="H97" s="165"/>
    </row>
    <row r="98" spans="1:8" ht="11.25" customHeight="1">
      <c r="A98" s="204">
        <v>22</v>
      </c>
      <c r="B98" s="329" t="s">
        <v>386</v>
      </c>
      <c r="C98" s="238">
        <v>0.2</v>
      </c>
      <c r="D98" s="252"/>
      <c r="E98" s="329"/>
      <c r="F98" s="165"/>
      <c r="G98" s="165">
        <f t="shared" si="4"/>
        <v>0</v>
      </c>
      <c r="H98" s="165"/>
    </row>
    <row r="99" spans="1:8" ht="11.25" customHeight="1">
      <c r="A99" s="204">
        <v>23</v>
      </c>
      <c r="B99" s="329" t="s">
        <v>387</v>
      </c>
      <c r="C99" s="238">
        <v>0.26</v>
      </c>
      <c r="D99" s="252"/>
      <c r="E99" s="329"/>
      <c r="F99" s="165"/>
      <c r="G99" s="165">
        <f t="shared" si="4"/>
        <v>0</v>
      </c>
      <c r="H99" s="165"/>
    </row>
    <row r="100" spans="1:8" ht="11.25" customHeight="1">
      <c r="A100" s="204">
        <v>24</v>
      </c>
      <c r="B100" s="329" t="s">
        <v>388</v>
      </c>
      <c r="C100" s="238">
        <v>0.28000000000000003</v>
      </c>
      <c r="D100" s="252"/>
      <c r="E100" s="329"/>
      <c r="F100" s="165"/>
      <c r="G100" s="165">
        <f t="shared" si="4"/>
        <v>0</v>
      </c>
      <c r="H100" s="165"/>
    </row>
    <row r="101" spans="1:8" ht="11.25" customHeight="1">
      <c r="A101" s="204">
        <v>90</v>
      </c>
      <c r="B101" s="329" t="s">
        <v>389</v>
      </c>
      <c r="C101" s="238" t="s">
        <v>62</v>
      </c>
      <c r="D101" s="252" t="s">
        <v>390</v>
      </c>
      <c r="E101" s="329" t="s">
        <v>391</v>
      </c>
      <c r="F101" s="165"/>
      <c r="G101" s="165"/>
      <c r="H101" s="165"/>
    </row>
    <row r="102" spans="1:8" ht="11.25" customHeight="1">
      <c r="A102" s="204">
        <v>91</v>
      </c>
      <c r="B102" s="329" t="s">
        <v>392</v>
      </c>
      <c r="C102" s="238" t="s">
        <v>62</v>
      </c>
      <c r="D102" s="252" t="s">
        <v>393</v>
      </c>
      <c r="E102" s="329" t="s">
        <v>394</v>
      </c>
      <c r="F102" s="165"/>
      <c r="G102" s="165"/>
      <c r="H102" s="165"/>
    </row>
    <row r="103" spans="1:8" ht="11.25" customHeight="1">
      <c r="A103" s="204">
        <v>22</v>
      </c>
      <c r="B103" s="329" t="s">
        <v>395</v>
      </c>
      <c r="C103" s="238" t="s">
        <v>396</v>
      </c>
      <c r="D103" s="252" t="s">
        <v>397</v>
      </c>
      <c r="E103" s="329" t="s">
        <v>398</v>
      </c>
      <c r="F103" s="165"/>
      <c r="G103" s="165" t="e">
        <f t="shared" ref="G103:G118" si="5">F103*C103</f>
        <v>#VALUE!</v>
      </c>
      <c r="H103" s="165"/>
    </row>
    <row r="104" spans="1:8" ht="11.25" customHeight="1">
      <c r="A104" s="204">
        <v>23</v>
      </c>
      <c r="B104" s="329" t="s">
        <v>399</v>
      </c>
      <c r="C104" s="238">
        <v>50</v>
      </c>
      <c r="D104" s="252" t="s">
        <v>400</v>
      </c>
      <c r="E104" s="329" t="s">
        <v>401</v>
      </c>
      <c r="F104" s="165"/>
      <c r="G104" s="165">
        <f t="shared" si="5"/>
        <v>0</v>
      </c>
      <c r="H104" s="165"/>
    </row>
    <row r="105" spans="1:8" ht="11.25" customHeight="1">
      <c r="A105" s="204">
        <v>24</v>
      </c>
      <c r="B105" s="329" t="s">
        <v>402</v>
      </c>
      <c r="C105" s="238">
        <v>7</v>
      </c>
      <c r="D105" s="252" t="s">
        <v>403</v>
      </c>
      <c r="E105" s="329" t="s">
        <v>404</v>
      </c>
      <c r="F105" s="165"/>
      <c r="G105" s="165">
        <f t="shared" si="5"/>
        <v>0</v>
      </c>
      <c r="H105" s="165"/>
    </row>
    <row r="106" spans="1:8" ht="11.25" customHeight="1">
      <c r="A106" s="204">
        <v>95</v>
      </c>
      <c r="B106" s="329" t="s">
        <v>405</v>
      </c>
      <c r="C106" s="238">
        <v>7.8</v>
      </c>
      <c r="D106" s="252" t="s">
        <v>403</v>
      </c>
      <c r="E106" s="329" t="s">
        <v>404</v>
      </c>
      <c r="F106" s="165"/>
      <c r="G106" s="165">
        <f t="shared" si="5"/>
        <v>0</v>
      </c>
      <c r="H106" s="165"/>
    </row>
    <row r="107" spans="1:8" ht="11.25" customHeight="1">
      <c r="A107" s="204">
        <v>96</v>
      </c>
      <c r="B107" s="329" t="s">
        <v>406</v>
      </c>
      <c r="C107" s="238">
        <v>9.4</v>
      </c>
      <c r="D107" s="252" t="s">
        <v>403</v>
      </c>
      <c r="E107" s="329" t="s">
        <v>404</v>
      </c>
      <c r="F107" s="165"/>
      <c r="G107" s="165">
        <f t="shared" si="5"/>
        <v>0</v>
      </c>
      <c r="H107" s="165"/>
    </row>
    <row r="108" spans="1:8" ht="11.25" customHeight="1">
      <c r="A108" s="204">
        <v>22</v>
      </c>
      <c r="B108" s="329" t="s">
        <v>407</v>
      </c>
      <c r="C108" s="238">
        <v>3</v>
      </c>
      <c r="D108" s="252"/>
      <c r="E108" s="329"/>
      <c r="F108" s="165"/>
      <c r="G108" s="165">
        <f t="shared" si="5"/>
        <v>0</v>
      </c>
      <c r="H108" s="165"/>
    </row>
    <row r="109" spans="1:8" ht="11.25" customHeight="1">
      <c r="A109" s="204">
        <v>23</v>
      </c>
      <c r="B109" s="329" t="s">
        <v>408</v>
      </c>
      <c r="C109" s="238">
        <v>2.9</v>
      </c>
      <c r="D109" s="252"/>
      <c r="E109" s="329"/>
      <c r="F109" s="165"/>
      <c r="G109" s="165">
        <f t="shared" si="5"/>
        <v>0</v>
      </c>
      <c r="H109" s="165"/>
    </row>
    <row r="110" spans="1:8" ht="11.25" customHeight="1">
      <c r="A110" s="204">
        <v>24</v>
      </c>
      <c r="B110" s="329" t="s">
        <v>409</v>
      </c>
      <c r="C110" s="238">
        <v>3</v>
      </c>
      <c r="D110" s="252"/>
      <c r="E110" s="329"/>
      <c r="F110" s="165"/>
      <c r="G110" s="165">
        <f t="shared" si="5"/>
        <v>0</v>
      </c>
      <c r="H110" s="165"/>
    </row>
    <row r="111" spans="1:8" ht="11.25" customHeight="1">
      <c r="A111" s="204">
        <v>100</v>
      </c>
      <c r="B111" s="329" t="s">
        <v>410</v>
      </c>
      <c r="C111" s="238">
        <v>3.3</v>
      </c>
      <c r="D111" s="252"/>
      <c r="E111" s="329"/>
      <c r="F111" s="165"/>
      <c r="G111" s="165">
        <f t="shared" si="5"/>
        <v>0</v>
      </c>
      <c r="H111" s="165"/>
    </row>
    <row r="112" spans="1:8" ht="11.25" customHeight="1">
      <c r="A112" s="204">
        <v>101</v>
      </c>
      <c r="B112" s="329" t="s">
        <v>411</v>
      </c>
      <c r="C112" s="238" t="s">
        <v>62</v>
      </c>
      <c r="D112" s="252"/>
      <c r="E112" s="329"/>
      <c r="F112" s="165"/>
      <c r="G112" s="165" t="e">
        <f t="shared" si="5"/>
        <v>#VALUE!</v>
      </c>
      <c r="H112" s="165"/>
    </row>
    <row r="113" spans="1:8" ht="11.25" customHeight="1">
      <c r="A113" s="204">
        <v>22</v>
      </c>
      <c r="B113" s="329" t="s">
        <v>412</v>
      </c>
      <c r="C113" s="238" t="s">
        <v>62</v>
      </c>
      <c r="D113" s="252"/>
      <c r="E113" s="329"/>
      <c r="F113" s="165"/>
      <c r="G113" s="165" t="e">
        <f t="shared" si="5"/>
        <v>#VALUE!</v>
      </c>
      <c r="H113" s="165"/>
    </row>
    <row r="114" spans="1:8" ht="11.25" customHeight="1">
      <c r="A114" s="204">
        <v>23</v>
      </c>
      <c r="B114" s="329" t="s">
        <v>413</v>
      </c>
      <c r="C114" s="238">
        <v>0.7</v>
      </c>
      <c r="D114" s="252"/>
      <c r="E114" s="329"/>
      <c r="F114" s="165"/>
      <c r="G114" s="165">
        <f t="shared" si="5"/>
        <v>0</v>
      </c>
      <c r="H114" s="165"/>
    </row>
    <row r="115" spans="1:8" ht="11.25" customHeight="1">
      <c r="A115" s="204">
        <v>24</v>
      </c>
      <c r="B115" s="329" t="s">
        <v>414</v>
      </c>
      <c r="C115" s="238" t="s">
        <v>62</v>
      </c>
      <c r="D115" s="252"/>
      <c r="E115" s="329"/>
      <c r="F115" s="165"/>
      <c r="G115" s="165" t="e">
        <f t="shared" si="5"/>
        <v>#VALUE!</v>
      </c>
      <c r="H115" s="165"/>
    </row>
    <row r="116" spans="1:8" ht="11.25" customHeight="1">
      <c r="A116" s="204">
        <v>105</v>
      </c>
      <c r="B116" s="329" t="s">
        <v>415</v>
      </c>
      <c r="C116" s="238" t="s">
        <v>62</v>
      </c>
      <c r="D116" s="252"/>
      <c r="E116" s="329"/>
      <c r="F116" s="165"/>
      <c r="G116" s="165" t="e">
        <f t="shared" si="5"/>
        <v>#VALUE!</v>
      </c>
      <c r="H116" s="165"/>
    </row>
    <row r="117" spans="1:8" ht="11.25" customHeight="1">
      <c r="A117" s="204">
        <v>106</v>
      </c>
      <c r="B117" s="329" t="s">
        <v>416</v>
      </c>
      <c r="C117" s="238">
        <v>0.6</v>
      </c>
      <c r="D117" s="252"/>
      <c r="E117" s="329"/>
      <c r="F117" s="165"/>
      <c r="G117" s="165">
        <f t="shared" si="5"/>
        <v>0</v>
      </c>
      <c r="H117" s="165"/>
    </row>
    <row r="118" spans="1:8" ht="11.25" customHeight="1">
      <c r="A118" s="204">
        <v>22</v>
      </c>
      <c r="B118" s="329" t="s">
        <v>417</v>
      </c>
      <c r="C118" s="238">
        <v>0.16</v>
      </c>
      <c r="D118" s="252"/>
      <c r="E118" s="329"/>
      <c r="F118" s="165"/>
      <c r="G118" s="165">
        <f t="shared" si="5"/>
        <v>0</v>
      </c>
      <c r="H118" s="165"/>
    </row>
    <row r="119" spans="1:8" ht="11.25" customHeight="1">
      <c r="A119" s="204">
        <v>23</v>
      </c>
      <c r="B119" s="329" t="s">
        <v>418</v>
      </c>
      <c r="C119" s="238" t="s">
        <v>62</v>
      </c>
      <c r="D119" s="252"/>
      <c r="E119" s="329"/>
      <c r="F119" s="165"/>
      <c r="G119" s="165"/>
      <c r="H119" s="165"/>
    </row>
    <row r="120" spans="1:8" ht="11.25" customHeight="1">
      <c r="A120" s="204">
        <v>24</v>
      </c>
      <c r="B120" s="329" t="s">
        <v>419</v>
      </c>
      <c r="C120" s="238">
        <v>0.28000000000000003</v>
      </c>
      <c r="D120" s="252"/>
      <c r="E120" s="329"/>
      <c r="F120" s="165"/>
      <c r="G120" s="165">
        <f>F120*C120</f>
        <v>0</v>
      </c>
      <c r="H120" s="165"/>
    </row>
    <row r="121" spans="1:8" ht="11.25" customHeight="1">
      <c r="A121" s="204">
        <v>110</v>
      </c>
      <c r="B121" s="329" t="s">
        <v>420</v>
      </c>
      <c r="C121" s="238">
        <v>0.18</v>
      </c>
      <c r="D121" s="252"/>
      <c r="E121" s="329"/>
      <c r="F121" s="165"/>
      <c r="G121" s="165">
        <f>F121*C121</f>
        <v>0</v>
      </c>
      <c r="H121" s="165"/>
    </row>
    <row r="122" spans="1:8" ht="11.25" customHeight="1">
      <c r="A122" s="204">
        <v>111</v>
      </c>
      <c r="B122" s="329" t="s">
        <v>421</v>
      </c>
      <c r="C122" s="238" t="s">
        <v>62</v>
      </c>
      <c r="D122" s="252"/>
      <c r="E122" s="329"/>
      <c r="F122" s="165"/>
      <c r="G122" s="165"/>
      <c r="H122" s="165"/>
    </row>
    <row r="123" spans="1:8" ht="11.25" customHeight="1">
      <c r="A123" s="204">
        <v>22</v>
      </c>
      <c r="B123" s="329" t="s">
        <v>422</v>
      </c>
      <c r="C123" s="238">
        <v>0.52</v>
      </c>
      <c r="D123" s="252"/>
      <c r="E123" s="329"/>
      <c r="F123" s="165"/>
      <c r="G123" s="165">
        <f t="shared" ref="G123:G132" si="6">F123*C123</f>
        <v>0</v>
      </c>
      <c r="H123" s="165"/>
    </row>
    <row r="124" spans="1:8" ht="11.25" customHeight="1">
      <c r="A124" s="204">
        <v>23</v>
      </c>
      <c r="B124" s="329" t="s">
        <v>423</v>
      </c>
      <c r="C124" s="238">
        <v>0.8</v>
      </c>
      <c r="D124" s="252"/>
      <c r="E124" s="329"/>
      <c r="F124" s="165"/>
      <c r="G124" s="165">
        <f t="shared" si="6"/>
        <v>0</v>
      </c>
      <c r="H124" s="165"/>
    </row>
    <row r="125" spans="1:8" ht="11.25" customHeight="1">
      <c r="A125" s="204">
        <v>24</v>
      </c>
      <c r="B125" s="329" t="s">
        <v>424</v>
      </c>
      <c r="C125" s="238">
        <v>0.9</v>
      </c>
      <c r="D125" s="252"/>
      <c r="E125" s="329"/>
      <c r="F125" s="165"/>
      <c r="G125" s="165">
        <f t="shared" si="6"/>
        <v>0</v>
      </c>
      <c r="H125" s="165"/>
    </row>
    <row r="126" spans="1:8" ht="11.25" customHeight="1">
      <c r="A126" s="204">
        <v>115</v>
      </c>
      <c r="B126" s="329" t="s">
        <v>425</v>
      </c>
      <c r="C126" s="238">
        <v>1.1000000000000001</v>
      </c>
      <c r="D126" s="252"/>
      <c r="E126" s="329"/>
      <c r="F126" s="165"/>
      <c r="G126" s="165">
        <f t="shared" si="6"/>
        <v>0</v>
      </c>
      <c r="H126" s="165"/>
    </row>
    <row r="127" spans="1:8" ht="11.25" customHeight="1">
      <c r="A127" s="204">
        <v>116</v>
      </c>
      <c r="B127" s="329" t="s">
        <v>426</v>
      </c>
      <c r="C127" s="238">
        <v>1.7</v>
      </c>
      <c r="D127" s="252"/>
      <c r="E127" s="329"/>
      <c r="F127" s="165"/>
      <c r="G127" s="165">
        <f t="shared" si="6"/>
        <v>0</v>
      </c>
      <c r="H127" s="165"/>
    </row>
    <row r="128" spans="1:8" ht="11.25" customHeight="1">
      <c r="A128" s="204">
        <v>22</v>
      </c>
      <c r="B128" s="329" t="s">
        <v>427</v>
      </c>
      <c r="C128" s="238">
        <v>1.7</v>
      </c>
      <c r="D128" s="252"/>
      <c r="E128" s="329"/>
      <c r="F128" s="165"/>
      <c r="G128" s="165">
        <f t="shared" si="6"/>
        <v>0</v>
      </c>
      <c r="H128" s="165"/>
    </row>
    <row r="129" spans="1:8" ht="11.25" customHeight="1">
      <c r="A129" s="204">
        <v>23</v>
      </c>
      <c r="B129" s="329" t="s">
        <v>428</v>
      </c>
      <c r="C129" s="238" t="s">
        <v>62</v>
      </c>
      <c r="D129" s="252"/>
      <c r="E129" s="329"/>
      <c r="F129" s="165"/>
      <c r="G129" s="165" t="e">
        <f t="shared" si="6"/>
        <v>#VALUE!</v>
      </c>
      <c r="H129" s="165"/>
    </row>
    <row r="130" spans="1:8" ht="11.25" customHeight="1">
      <c r="A130" s="204">
        <v>24</v>
      </c>
      <c r="B130" s="329" t="s">
        <v>429</v>
      </c>
      <c r="C130" s="238" t="s">
        <v>62</v>
      </c>
      <c r="D130" s="252"/>
      <c r="E130" s="329"/>
      <c r="F130" s="165"/>
      <c r="G130" s="165" t="e">
        <f t="shared" si="6"/>
        <v>#VALUE!</v>
      </c>
      <c r="H130" s="165"/>
    </row>
    <row r="131" spans="1:8" ht="11.25" customHeight="1">
      <c r="A131" s="204">
        <v>120</v>
      </c>
      <c r="B131" s="329" t="s">
        <v>430</v>
      </c>
      <c r="C131" s="238" t="s">
        <v>62</v>
      </c>
      <c r="D131" s="252"/>
      <c r="E131" s="329"/>
      <c r="F131" s="165"/>
      <c r="G131" s="165" t="e">
        <f t="shared" si="6"/>
        <v>#VALUE!</v>
      </c>
      <c r="H131" s="165"/>
    </row>
    <row r="132" spans="1:8" ht="11.25" customHeight="1">
      <c r="A132" s="204">
        <v>121</v>
      </c>
      <c r="B132" s="329" t="s">
        <v>431</v>
      </c>
      <c r="C132" s="238">
        <v>1.4</v>
      </c>
      <c r="D132" s="252"/>
      <c r="E132" s="329"/>
      <c r="F132" s="165"/>
      <c r="G132" s="165">
        <f t="shared" si="6"/>
        <v>0</v>
      </c>
      <c r="H132" s="165"/>
    </row>
    <row r="133" spans="1:8" ht="11.25" customHeight="1">
      <c r="A133" s="204">
        <v>22</v>
      </c>
      <c r="B133" s="329" t="s">
        <v>432</v>
      </c>
      <c r="C133" s="238" t="s">
        <v>62</v>
      </c>
      <c r="D133" s="252"/>
      <c r="E133" s="329"/>
      <c r="F133" s="165"/>
      <c r="G133" s="165"/>
      <c r="H133" s="165"/>
    </row>
    <row r="134" spans="1:8" ht="11.25" customHeight="1">
      <c r="A134" s="204">
        <v>23</v>
      </c>
      <c r="B134" s="329" t="s">
        <v>433</v>
      </c>
      <c r="C134" s="238">
        <v>11</v>
      </c>
      <c r="D134" s="252" t="s">
        <v>434</v>
      </c>
      <c r="E134" s="329" t="s">
        <v>435</v>
      </c>
      <c r="F134" s="165"/>
      <c r="G134" s="165">
        <f t="shared" ref="G134:G156" si="7">F134*C134</f>
        <v>0</v>
      </c>
      <c r="H134" s="165"/>
    </row>
    <row r="135" spans="1:8" ht="11.25" customHeight="1">
      <c r="A135" s="204">
        <v>24</v>
      </c>
      <c r="B135" s="329" t="s">
        <v>436</v>
      </c>
      <c r="C135" s="238">
        <v>10.7</v>
      </c>
      <c r="D135" s="252" t="s">
        <v>434</v>
      </c>
      <c r="E135" s="329" t="s">
        <v>435</v>
      </c>
      <c r="F135" s="165"/>
      <c r="G135" s="165">
        <f t="shared" si="7"/>
        <v>0</v>
      </c>
      <c r="H135" s="165"/>
    </row>
    <row r="136" spans="1:8" ht="11.25" customHeight="1">
      <c r="A136" s="204">
        <v>125</v>
      </c>
      <c r="B136" s="329" t="s">
        <v>437</v>
      </c>
      <c r="C136" s="238">
        <v>10.7</v>
      </c>
      <c r="D136" s="252" t="s">
        <v>434</v>
      </c>
      <c r="E136" s="329" t="s">
        <v>435</v>
      </c>
      <c r="F136" s="165"/>
      <c r="G136" s="165">
        <f t="shared" si="7"/>
        <v>0</v>
      </c>
      <c r="H136" s="165"/>
    </row>
    <row r="137" spans="1:8" ht="11.25" customHeight="1">
      <c r="A137" s="204">
        <v>126</v>
      </c>
      <c r="B137" s="329" t="s">
        <v>438</v>
      </c>
      <c r="C137" s="238">
        <v>10</v>
      </c>
      <c r="D137" s="252" t="s">
        <v>439</v>
      </c>
      <c r="E137" s="329" t="s">
        <v>440</v>
      </c>
      <c r="F137" s="165"/>
      <c r="G137" s="165">
        <f t="shared" si="7"/>
        <v>0</v>
      </c>
      <c r="H137" s="165"/>
    </row>
    <row r="138" spans="1:8" ht="11.25" customHeight="1">
      <c r="A138" s="204">
        <v>22</v>
      </c>
      <c r="B138" s="329" t="s">
        <v>441</v>
      </c>
      <c r="C138" s="238">
        <v>10</v>
      </c>
      <c r="D138" s="252" t="s">
        <v>439</v>
      </c>
      <c r="E138" s="329" t="s">
        <v>440</v>
      </c>
      <c r="F138" s="165"/>
      <c r="G138" s="165">
        <f t="shared" si="7"/>
        <v>0</v>
      </c>
      <c r="H138" s="165"/>
    </row>
    <row r="139" spans="1:8" ht="11.25" customHeight="1">
      <c r="A139" s="204">
        <v>23</v>
      </c>
      <c r="B139" s="329" t="s">
        <v>442</v>
      </c>
      <c r="C139" s="238">
        <v>11.2</v>
      </c>
      <c r="D139" s="252" t="s">
        <v>439</v>
      </c>
      <c r="E139" s="248" t="s">
        <v>440</v>
      </c>
      <c r="F139" s="165"/>
      <c r="G139" s="165">
        <f t="shared" si="7"/>
        <v>0</v>
      </c>
      <c r="H139" s="165"/>
    </row>
    <row r="140" spans="1:8" ht="11.25" customHeight="1">
      <c r="A140" s="204">
        <v>24</v>
      </c>
      <c r="B140" s="329" t="s">
        <v>443</v>
      </c>
      <c r="C140" s="238">
        <v>11.2</v>
      </c>
      <c r="D140" s="252" t="s">
        <v>439</v>
      </c>
      <c r="E140" s="248" t="s">
        <v>440</v>
      </c>
      <c r="F140" s="165"/>
      <c r="G140" s="165">
        <f t="shared" si="7"/>
        <v>0</v>
      </c>
      <c r="H140" s="165"/>
    </row>
    <row r="141" spans="1:8" ht="11.25" customHeight="1">
      <c r="A141" s="204">
        <v>130</v>
      </c>
      <c r="B141" s="329" t="s">
        <v>444</v>
      </c>
      <c r="C141" s="238">
        <v>2.8</v>
      </c>
      <c r="D141" s="182"/>
      <c r="E141" s="174"/>
      <c r="F141" s="165"/>
      <c r="G141" s="165">
        <f t="shared" si="7"/>
        <v>0</v>
      </c>
      <c r="H141" s="165"/>
    </row>
    <row r="142" spans="1:8" ht="11.25" customHeight="1">
      <c r="A142" s="204">
        <v>131</v>
      </c>
      <c r="B142" s="329" t="s">
        <v>445</v>
      </c>
      <c r="C142" s="238">
        <v>3.7</v>
      </c>
      <c r="D142" s="182"/>
      <c r="E142" s="174"/>
      <c r="F142" s="165"/>
      <c r="G142" s="165">
        <f t="shared" si="7"/>
        <v>0</v>
      </c>
      <c r="H142" s="165"/>
    </row>
    <row r="143" spans="1:8" ht="11.25" customHeight="1">
      <c r="A143" s="204">
        <v>22</v>
      </c>
      <c r="B143" s="329" t="s">
        <v>446</v>
      </c>
      <c r="C143" s="238">
        <v>3.7</v>
      </c>
      <c r="D143" s="182"/>
      <c r="E143" s="174"/>
      <c r="F143" s="165"/>
      <c r="G143" s="165">
        <f t="shared" si="7"/>
        <v>0</v>
      </c>
      <c r="H143" s="165"/>
    </row>
    <row r="144" spans="1:8" ht="11.25" customHeight="1">
      <c r="A144" s="204">
        <v>23</v>
      </c>
      <c r="B144" s="329" t="s">
        <v>447</v>
      </c>
      <c r="C144" s="238">
        <v>5.5</v>
      </c>
      <c r="D144" s="182"/>
      <c r="E144" s="174"/>
      <c r="F144" s="165"/>
      <c r="G144" s="165">
        <f t="shared" si="7"/>
        <v>0</v>
      </c>
      <c r="H144" s="165"/>
    </row>
    <row r="145" spans="1:8" ht="11.25" customHeight="1">
      <c r="A145" s="204">
        <v>24</v>
      </c>
      <c r="B145" s="329" t="s">
        <v>448</v>
      </c>
      <c r="C145" s="238">
        <v>10</v>
      </c>
      <c r="D145" s="182"/>
      <c r="E145" s="174"/>
      <c r="F145" s="165"/>
      <c r="G145" s="165">
        <f t="shared" si="7"/>
        <v>0</v>
      </c>
      <c r="H145" s="165"/>
    </row>
    <row r="146" spans="1:8" ht="11.25" customHeight="1">
      <c r="A146" s="204">
        <v>135</v>
      </c>
      <c r="B146" s="329" t="s">
        <v>449</v>
      </c>
      <c r="C146" s="238">
        <v>9</v>
      </c>
      <c r="D146" s="182" t="s">
        <v>450</v>
      </c>
      <c r="E146" s="248" t="s">
        <v>451</v>
      </c>
      <c r="F146" s="165"/>
      <c r="G146" s="165">
        <f t="shared" si="7"/>
        <v>0</v>
      </c>
      <c r="H146" s="165"/>
    </row>
    <row r="147" spans="1:8" ht="11.25" customHeight="1">
      <c r="A147" s="204">
        <v>136</v>
      </c>
      <c r="B147" s="329" t="s">
        <v>452</v>
      </c>
      <c r="C147" s="238">
        <v>7.3</v>
      </c>
      <c r="D147" s="182"/>
      <c r="E147" s="174"/>
      <c r="F147" s="165"/>
      <c r="G147" s="165">
        <f t="shared" si="7"/>
        <v>0</v>
      </c>
      <c r="H147" s="165"/>
    </row>
    <row r="148" spans="1:8" ht="11.25" customHeight="1">
      <c r="A148" s="204">
        <v>22</v>
      </c>
      <c r="B148" s="329" t="s">
        <v>453</v>
      </c>
      <c r="C148" s="238">
        <v>6.7</v>
      </c>
      <c r="D148" s="182"/>
      <c r="E148" s="174"/>
      <c r="F148" s="165"/>
      <c r="G148" s="165">
        <f t="shared" si="7"/>
        <v>0</v>
      </c>
      <c r="H148" s="165"/>
    </row>
    <row r="149" spans="1:8" ht="11.25" customHeight="1">
      <c r="A149" s="204">
        <v>23</v>
      </c>
      <c r="B149" s="329" t="s">
        <v>454</v>
      </c>
      <c r="C149" s="238">
        <v>6.7</v>
      </c>
      <c r="D149" s="182"/>
      <c r="E149" s="174"/>
      <c r="F149" s="165"/>
      <c r="G149" s="165">
        <f t="shared" si="7"/>
        <v>0</v>
      </c>
      <c r="H149" s="165"/>
    </row>
    <row r="150" spans="1:8" ht="11.25" customHeight="1">
      <c r="A150" s="204">
        <v>24</v>
      </c>
      <c r="B150" s="329" t="s">
        <v>455</v>
      </c>
      <c r="C150" s="238">
        <v>6.5</v>
      </c>
      <c r="D150" s="182"/>
      <c r="E150" s="174"/>
      <c r="F150" s="165"/>
      <c r="G150" s="165">
        <f t="shared" si="7"/>
        <v>0</v>
      </c>
      <c r="H150" s="165"/>
    </row>
    <row r="151" spans="1:8" ht="11.25" customHeight="1">
      <c r="A151" s="204">
        <v>140</v>
      </c>
      <c r="B151" s="329" t="s">
        <v>456</v>
      </c>
      <c r="C151" s="238">
        <v>0.4</v>
      </c>
      <c r="D151" s="182"/>
      <c r="E151" s="174"/>
      <c r="F151" s="165"/>
      <c r="G151" s="165">
        <f t="shared" si="7"/>
        <v>0</v>
      </c>
      <c r="H151" s="165"/>
    </row>
    <row r="152" spans="1:8" ht="11.25" customHeight="1">
      <c r="A152" s="204">
        <v>141</v>
      </c>
      <c r="B152" s="329" t="s">
        <v>457</v>
      </c>
      <c r="C152" s="238">
        <v>0.4</v>
      </c>
      <c r="D152" s="182"/>
      <c r="E152" s="174"/>
      <c r="F152" s="165"/>
      <c r="G152" s="165">
        <f t="shared" si="7"/>
        <v>0</v>
      </c>
      <c r="H152" s="165"/>
    </row>
    <row r="153" spans="1:8" ht="11.25" customHeight="1">
      <c r="A153" s="204">
        <v>22</v>
      </c>
      <c r="B153" s="329" t="s">
        <v>458</v>
      </c>
      <c r="C153" s="238">
        <v>0.7</v>
      </c>
      <c r="D153" s="182"/>
      <c r="E153" s="174"/>
      <c r="F153" s="165"/>
      <c r="G153" s="165">
        <f t="shared" si="7"/>
        <v>0</v>
      </c>
      <c r="H153" s="165"/>
    </row>
    <row r="154" spans="1:8" ht="11.25" customHeight="1">
      <c r="A154" s="204">
        <v>23</v>
      </c>
      <c r="B154" s="329" t="s">
        <v>459</v>
      </c>
      <c r="C154" s="238">
        <v>0.7</v>
      </c>
      <c r="D154" s="182"/>
      <c r="E154" s="174"/>
      <c r="F154" s="165"/>
      <c r="G154" s="165">
        <f t="shared" si="7"/>
        <v>0</v>
      </c>
      <c r="H154" s="165"/>
    </row>
    <row r="155" spans="1:8" ht="11.25" customHeight="1">
      <c r="A155" s="204">
        <v>24</v>
      </c>
      <c r="B155" s="329" t="s">
        <v>460</v>
      </c>
      <c r="C155" s="238">
        <v>0.4</v>
      </c>
      <c r="D155" s="182"/>
      <c r="E155" s="174"/>
      <c r="F155" s="165"/>
      <c r="G155" s="165">
        <f t="shared" si="7"/>
        <v>0</v>
      </c>
      <c r="H155" s="165"/>
    </row>
    <row r="156" spans="1:8" ht="11.25" customHeight="1">
      <c r="A156" s="204">
        <v>145</v>
      </c>
      <c r="B156" s="329" t="s">
        <v>461</v>
      </c>
      <c r="C156" s="238">
        <v>0.4</v>
      </c>
      <c r="D156" s="182"/>
      <c r="E156" s="174"/>
      <c r="F156" s="165"/>
      <c r="G156" s="165">
        <f t="shared" si="7"/>
        <v>0</v>
      </c>
      <c r="H156" s="165"/>
    </row>
    <row r="157" spans="1:8" ht="11.25" customHeight="1">
      <c r="A157" s="122"/>
      <c r="B157" s="248"/>
      <c r="C157" s="103"/>
      <c r="D157" s="182"/>
      <c r="E157" s="174"/>
      <c r="F157" s="165"/>
      <c r="G157" s="165"/>
      <c r="H157" s="165"/>
    </row>
    <row r="158" spans="1:8" ht="11.25" customHeight="1">
      <c r="A158" s="122"/>
      <c r="B158" s="248"/>
      <c r="C158" s="248"/>
      <c r="D158" s="182"/>
      <c r="E158" s="174"/>
      <c r="F158" s="165"/>
      <c r="G158" s="165"/>
      <c r="H158" s="165"/>
    </row>
    <row r="159" spans="1:8" ht="15.75" customHeight="1">
      <c r="A159" s="3"/>
      <c r="B159" s="273" t="s">
        <v>462</v>
      </c>
      <c r="C159" s="151"/>
      <c r="D159" s="301"/>
      <c r="E159" s="273"/>
      <c r="F159" s="151"/>
      <c r="G159" s="151"/>
      <c r="H159" s="151"/>
    </row>
    <row r="160" spans="1:8" ht="11.25" customHeight="1">
      <c r="A160" s="204">
        <v>146</v>
      </c>
      <c r="B160" s="329" t="s">
        <v>463</v>
      </c>
      <c r="C160" s="238">
        <v>0.5</v>
      </c>
      <c r="D160" s="252" t="s">
        <v>464</v>
      </c>
      <c r="E160" s="329" t="s">
        <v>465</v>
      </c>
      <c r="F160" s="165"/>
      <c r="G160" s="165">
        <f>C160*F160</f>
        <v>0</v>
      </c>
      <c r="H160" s="165"/>
    </row>
    <row r="161" spans="1:8" ht="11.25" customHeight="1">
      <c r="A161" s="204">
        <v>147</v>
      </c>
      <c r="B161" s="329" t="s">
        <v>466</v>
      </c>
      <c r="C161" s="238">
        <v>0.8</v>
      </c>
      <c r="D161" s="252"/>
      <c r="E161" s="329"/>
      <c r="F161" s="165"/>
      <c r="G161" s="165">
        <f>F161*C161</f>
        <v>0</v>
      </c>
      <c r="H161" s="165"/>
    </row>
    <row r="162" spans="1:8" ht="11.25" customHeight="1">
      <c r="A162" s="204">
        <v>148</v>
      </c>
      <c r="B162" s="329" t="s">
        <v>467</v>
      </c>
      <c r="C162" s="238" t="s">
        <v>62</v>
      </c>
      <c r="D162" s="252"/>
      <c r="E162" s="329"/>
      <c r="F162" s="165"/>
      <c r="G162" s="165"/>
      <c r="H162" s="165"/>
    </row>
    <row r="163" spans="1:8" ht="11.25" customHeight="1">
      <c r="A163" s="204">
        <v>149</v>
      </c>
      <c r="B163" s="329" t="s">
        <v>468</v>
      </c>
      <c r="C163" s="238">
        <v>0.3</v>
      </c>
      <c r="D163" s="252"/>
      <c r="E163" s="329"/>
      <c r="F163" s="165"/>
      <c r="G163" s="165">
        <f t="shared" ref="G163:G185" si="8">F163*C163</f>
        <v>0</v>
      </c>
      <c r="H163" s="165"/>
    </row>
    <row r="164" spans="1:8" ht="11.25" customHeight="1">
      <c r="A164" s="204">
        <v>150</v>
      </c>
      <c r="B164" s="329" t="s">
        <v>469</v>
      </c>
      <c r="C164" s="238">
        <v>0.3</v>
      </c>
      <c r="D164" s="252"/>
      <c r="E164" s="329"/>
      <c r="F164" s="165"/>
      <c r="G164" s="165">
        <f t="shared" si="8"/>
        <v>0</v>
      </c>
      <c r="H164" s="165"/>
    </row>
    <row r="165" spans="1:8" ht="11.25" customHeight="1">
      <c r="A165" s="204">
        <v>151</v>
      </c>
      <c r="B165" s="329" t="s">
        <v>470</v>
      </c>
      <c r="C165" s="238">
        <v>0.5</v>
      </c>
      <c r="D165" s="252"/>
      <c r="E165" s="329"/>
      <c r="F165" s="165"/>
      <c r="G165" s="165">
        <f t="shared" si="8"/>
        <v>0</v>
      </c>
      <c r="H165" s="165"/>
    </row>
    <row r="166" spans="1:8" ht="11.25" customHeight="1">
      <c r="A166" s="204">
        <v>152</v>
      </c>
      <c r="B166" s="329" t="s">
        <v>471</v>
      </c>
      <c r="C166" s="238">
        <v>0.5</v>
      </c>
      <c r="D166" s="252"/>
      <c r="E166" s="329"/>
      <c r="F166" s="165"/>
      <c r="G166" s="165">
        <f t="shared" si="8"/>
        <v>0</v>
      </c>
      <c r="H166" s="165"/>
    </row>
    <row r="167" spans="1:8" ht="11.25" customHeight="1">
      <c r="A167" s="204">
        <v>153</v>
      </c>
      <c r="B167" s="329" t="s">
        <v>472</v>
      </c>
      <c r="C167" s="238">
        <v>0.5</v>
      </c>
      <c r="D167" s="252"/>
      <c r="E167" s="329"/>
      <c r="F167" s="165"/>
      <c r="G167" s="165">
        <f t="shared" si="8"/>
        <v>0</v>
      </c>
      <c r="H167" s="165"/>
    </row>
    <row r="168" spans="1:8" ht="11.25" customHeight="1">
      <c r="A168" s="204">
        <v>154</v>
      </c>
      <c r="B168" s="329" t="s">
        <v>473</v>
      </c>
      <c r="C168" s="238">
        <v>0.6</v>
      </c>
      <c r="D168" s="252"/>
      <c r="E168" s="329"/>
      <c r="F168" s="165"/>
      <c r="G168" s="165">
        <f t="shared" si="8"/>
        <v>0</v>
      </c>
      <c r="H168" s="165"/>
    </row>
    <row r="169" spans="1:8" ht="11.25" customHeight="1">
      <c r="A169" s="204">
        <v>155</v>
      </c>
      <c r="B169" s="329" t="s">
        <v>474</v>
      </c>
      <c r="C169" s="238">
        <v>0.6</v>
      </c>
      <c r="D169" s="252"/>
      <c r="E169" s="329"/>
      <c r="F169" s="165"/>
      <c r="G169" s="165">
        <f t="shared" si="8"/>
        <v>0</v>
      </c>
      <c r="H169" s="165"/>
    </row>
    <row r="170" spans="1:8" ht="11.25" customHeight="1">
      <c r="A170" s="204">
        <v>156</v>
      </c>
      <c r="B170" s="329" t="s">
        <v>475</v>
      </c>
      <c r="C170" s="238">
        <v>1.5</v>
      </c>
      <c r="D170" s="252"/>
      <c r="E170" s="329"/>
      <c r="F170" s="165"/>
      <c r="G170" s="165">
        <f t="shared" si="8"/>
        <v>0</v>
      </c>
      <c r="H170" s="165"/>
    </row>
    <row r="171" spans="1:8" ht="11.25" customHeight="1">
      <c r="A171" s="204">
        <v>157</v>
      </c>
      <c r="B171" s="329" t="s">
        <v>476</v>
      </c>
      <c r="C171" s="238">
        <v>1.5</v>
      </c>
      <c r="D171" s="252" t="s">
        <v>477</v>
      </c>
      <c r="E171" s="329" t="s">
        <v>478</v>
      </c>
      <c r="F171" s="165"/>
      <c r="G171" s="165">
        <f t="shared" si="8"/>
        <v>0</v>
      </c>
      <c r="H171" s="165"/>
    </row>
    <row r="172" spans="1:8" ht="11.25" customHeight="1">
      <c r="A172" s="204">
        <v>158</v>
      </c>
      <c r="B172" s="329" t="s">
        <v>479</v>
      </c>
      <c r="C172" s="238">
        <v>1.5</v>
      </c>
      <c r="D172" s="252" t="s">
        <v>480</v>
      </c>
      <c r="E172" s="329" t="s">
        <v>481</v>
      </c>
      <c r="F172" s="165"/>
      <c r="G172" s="165">
        <f t="shared" si="8"/>
        <v>0</v>
      </c>
      <c r="H172" s="165"/>
    </row>
    <row r="173" spans="1:8" ht="11.25" customHeight="1">
      <c r="A173" s="204">
        <v>159</v>
      </c>
      <c r="B173" s="329" t="s">
        <v>482</v>
      </c>
      <c r="C173" s="238">
        <v>1.5</v>
      </c>
      <c r="D173" s="252" t="s">
        <v>483</v>
      </c>
      <c r="E173" s="329" t="s">
        <v>484</v>
      </c>
      <c r="F173" s="165"/>
      <c r="G173" s="165">
        <f t="shared" si="8"/>
        <v>0</v>
      </c>
      <c r="H173" s="165"/>
    </row>
    <row r="174" spans="1:8" ht="11.25" customHeight="1">
      <c r="A174" s="204">
        <v>160</v>
      </c>
      <c r="B174" s="329" t="s">
        <v>485</v>
      </c>
      <c r="C174" s="238">
        <v>1.5</v>
      </c>
      <c r="D174" s="252"/>
      <c r="E174" s="329"/>
      <c r="F174" s="165"/>
      <c r="G174" s="165">
        <f t="shared" si="8"/>
        <v>0</v>
      </c>
      <c r="H174" s="165"/>
    </row>
    <row r="175" spans="1:8" ht="11.25" customHeight="1">
      <c r="A175" s="204">
        <v>161</v>
      </c>
      <c r="B175" s="329" t="s">
        <v>486</v>
      </c>
      <c r="C175" s="238">
        <v>0.4</v>
      </c>
      <c r="D175" s="252"/>
      <c r="E175" s="329"/>
      <c r="F175" s="165"/>
      <c r="G175" s="165">
        <f t="shared" si="8"/>
        <v>0</v>
      </c>
      <c r="H175" s="165"/>
    </row>
    <row r="176" spans="1:8" ht="11.25" customHeight="1">
      <c r="A176" s="204">
        <v>162</v>
      </c>
      <c r="B176" s="329" t="s">
        <v>487</v>
      </c>
      <c r="C176" s="238">
        <v>0.4</v>
      </c>
      <c r="D176" s="252"/>
      <c r="E176" s="329"/>
      <c r="F176" s="165"/>
      <c r="G176" s="165">
        <f t="shared" si="8"/>
        <v>0</v>
      </c>
      <c r="H176" s="165"/>
    </row>
    <row r="177" spans="1:8" ht="11.25" customHeight="1">
      <c r="A177" s="204">
        <v>163</v>
      </c>
      <c r="B177" s="329" t="s">
        <v>488</v>
      </c>
      <c r="C177" s="238">
        <v>0.4</v>
      </c>
      <c r="D177" s="252"/>
      <c r="E177" s="329"/>
      <c r="F177" s="165"/>
      <c r="G177" s="165">
        <f t="shared" si="8"/>
        <v>0</v>
      </c>
      <c r="H177" s="165"/>
    </row>
    <row r="178" spans="1:8" ht="11.25" customHeight="1">
      <c r="A178" s="204">
        <v>164</v>
      </c>
      <c r="B178" s="329" t="s">
        <v>489</v>
      </c>
      <c r="C178" s="238">
        <v>0.3</v>
      </c>
      <c r="D178" s="252"/>
      <c r="E178" s="329"/>
      <c r="F178" s="165"/>
      <c r="G178" s="165">
        <f t="shared" si="8"/>
        <v>0</v>
      </c>
      <c r="H178" s="165"/>
    </row>
    <row r="179" spans="1:8" ht="11.25" customHeight="1">
      <c r="A179" s="204">
        <v>165</v>
      </c>
      <c r="B179" s="329" t="s">
        <v>490</v>
      </c>
      <c r="C179" s="238">
        <v>0.3</v>
      </c>
      <c r="D179" s="252"/>
      <c r="E179" s="329"/>
      <c r="F179" s="165"/>
      <c r="G179" s="165">
        <f t="shared" si="8"/>
        <v>0</v>
      </c>
      <c r="H179" s="165"/>
    </row>
    <row r="180" spans="1:8" ht="11.25" customHeight="1">
      <c r="A180" s="204">
        <v>166</v>
      </c>
      <c r="B180" s="329" t="s">
        <v>491</v>
      </c>
      <c r="C180" s="238">
        <v>0.8</v>
      </c>
      <c r="D180" s="252"/>
      <c r="E180" s="329"/>
      <c r="F180" s="165"/>
      <c r="G180" s="165">
        <f t="shared" si="8"/>
        <v>0</v>
      </c>
      <c r="H180" s="165"/>
    </row>
    <row r="181" spans="1:8" ht="11.25" customHeight="1">
      <c r="A181" s="204">
        <v>167</v>
      </c>
      <c r="B181" s="329" t="s">
        <v>492</v>
      </c>
      <c r="C181" s="238">
        <v>0.45</v>
      </c>
      <c r="D181" s="252"/>
      <c r="E181" s="329"/>
      <c r="F181" s="165"/>
      <c r="G181" s="165">
        <f t="shared" si="8"/>
        <v>0</v>
      </c>
      <c r="H181" s="165"/>
    </row>
    <row r="182" spans="1:8" ht="11.25" customHeight="1">
      <c r="A182" s="204">
        <v>168</v>
      </c>
      <c r="B182" s="329" t="s">
        <v>493</v>
      </c>
      <c r="C182" s="238">
        <v>0.4</v>
      </c>
      <c r="D182" s="252"/>
      <c r="E182" s="329"/>
      <c r="F182" s="165"/>
      <c r="G182" s="165">
        <f t="shared" si="8"/>
        <v>0</v>
      </c>
      <c r="H182" s="165"/>
    </row>
    <row r="183" spans="1:8" ht="11.25" customHeight="1">
      <c r="A183" s="204">
        <v>169</v>
      </c>
      <c r="B183" s="329" t="s">
        <v>494</v>
      </c>
      <c r="C183" s="238">
        <v>0.7</v>
      </c>
      <c r="D183" s="252"/>
      <c r="E183" s="329"/>
      <c r="F183" s="165"/>
      <c r="G183" s="165">
        <f t="shared" si="8"/>
        <v>0</v>
      </c>
      <c r="H183" s="165"/>
    </row>
    <row r="184" spans="1:8" ht="11.25" customHeight="1">
      <c r="A184" s="204">
        <v>170</v>
      </c>
      <c r="B184" s="329" t="s">
        <v>495</v>
      </c>
      <c r="C184" s="238">
        <v>0.3</v>
      </c>
      <c r="D184" s="252"/>
      <c r="E184" s="329"/>
      <c r="F184" s="165"/>
      <c r="G184" s="165">
        <f t="shared" si="8"/>
        <v>0</v>
      </c>
      <c r="H184" s="165"/>
    </row>
    <row r="185" spans="1:8" ht="11.25" customHeight="1">
      <c r="A185" s="204">
        <v>171</v>
      </c>
      <c r="B185" s="329" t="s">
        <v>496</v>
      </c>
      <c r="C185" s="238">
        <v>0.5</v>
      </c>
      <c r="D185" s="252" t="s">
        <v>497</v>
      </c>
      <c r="E185" s="248" t="s">
        <v>498</v>
      </c>
      <c r="F185" s="165"/>
      <c r="G185" s="165">
        <f t="shared" si="8"/>
        <v>0</v>
      </c>
      <c r="H185" s="165"/>
    </row>
    <row r="186" spans="1:8" ht="11.25" customHeight="1">
      <c r="A186" s="248"/>
      <c r="B186" s="174"/>
      <c r="C186" s="248"/>
      <c r="D186" s="306"/>
      <c r="E186" s="174"/>
      <c r="F186" s="165"/>
      <c r="G186" s="165"/>
      <c r="H186" s="165"/>
    </row>
    <row r="187" spans="1:8">
      <c r="A187" s="29"/>
      <c r="B187" s="273" t="s">
        <v>499</v>
      </c>
      <c r="C187" s="191"/>
      <c r="D187" s="50"/>
      <c r="E187" s="273"/>
      <c r="F187" s="151"/>
      <c r="G187" s="151"/>
      <c r="H187" s="151"/>
    </row>
    <row r="188" spans="1:8" ht="12" customHeight="1">
      <c r="A188" s="120">
        <v>173</v>
      </c>
      <c r="B188" s="329" t="s">
        <v>500</v>
      </c>
      <c r="C188" s="238">
        <v>5.5</v>
      </c>
      <c r="D188" s="87" t="s">
        <v>501</v>
      </c>
      <c r="E188" s="329" t="s">
        <v>502</v>
      </c>
      <c r="F188" s="165"/>
      <c r="G188" s="165">
        <f>F188*C188</f>
        <v>0</v>
      </c>
      <c r="H188" s="165"/>
    </row>
    <row r="189" spans="1:8" ht="11.25" customHeight="1">
      <c r="A189" s="204">
        <v>174</v>
      </c>
      <c r="B189" s="329" t="s">
        <v>503</v>
      </c>
      <c r="C189" s="238" t="s">
        <v>62</v>
      </c>
      <c r="D189" s="252" t="s">
        <v>504</v>
      </c>
      <c r="E189" s="329" t="s">
        <v>505</v>
      </c>
      <c r="F189" s="165"/>
      <c r="G189" s="165"/>
      <c r="H189" s="165"/>
    </row>
    <row r="190" spans="1:8" ht="11.25" customHeight="1">
      <c r="A190" s="204">
        <v>175</v>
      </c>
      <c r="B190" s="329" t="s">
        <v>506</v>
      </c>
      <c r="C190" s="238">
        <v>6</v>
      </c>
      <c r="D190" s="252" t="s">
        <v>507</v>
      </c>
      <c r="E190" s="329" t="s">
        <v>508</v>
      </c>
      <c r="F190" s="165"/>
      <c r="G190" s="165">
        <f t="shared" ref="G190:G202" si="9">F190*C190</f>
        <v>0</v>
      </c>
      <c r="H190" s="165"/>
    </row>
    <row r="191" spans="1:8" ht="11.25" customHeight="1">
      <c r="A191" s="204">
        <v>176</v>
      </c>
      <c r="B191" s="329" t="s">
        <v>509</v>
      </c>
      <c r="C191" s="238">
        <v>7</v>
      </c>
      <c r="D191" s="252" t="s">
        <v>510</v>
      </c>
      <c r="E191" s="329" t="s">
        <v>511</v>
      </c>
      <c r="F191" s="165"/>
      <c r="G191" s="165">
        <f t="shared" si="9"/>
        <v>0</v>
      </c>
      <c r="H191" s="165"/>
    </row>
    <row r="192" spans="1:8" ht="11.25" customHeight="1">
      <c r="A192" s="204">
        <v>177</v>
      </c>
      <c r="B192" s="329" t="s">
        <v>512</v>
      </c>
      <c r="C192" s="238">
        <v>5</v>
      </c>
      <c r="D192" s="252" t="s">
        <v>513</v>
      </c>
      <c r="E192" s="329" t="s">
        <v>514</v>
      </c>
      <c r="F192" s="165"/>
      <c r="G192" s="165">
        <f t="shared" si="9"/>
        <v>0</v>
      </c>
      <c r="H192" s="165"/>
    </row>
    <row r="193" spans="1:8" ht="11.25" customHeight="1">
      <c r="A193" s="204">
        <v>178</v>
      </c>
      <c r="B193" s="329" t="s">
        <v>515</v>
      </c>
      <c r="C193" s="238">
        <v>2.5</v>
      </c>
      <c r="D193" s="252" t="s">
        <v>516</v>
      </c>
      <c r="E193" s="329" t="s">
        <v>517</v>
      </c>
      <c r="F193" s="165"/>
      <c r="G193" s="165">
        <f t="shared" si="9"/>
        <v>0</v>
      </c>
      <c r="H193" s="165"/>
    </row>
    <row r="194" spans="1:8" ht="11.25" customHeight="1">
      <c r="A194" s="204">
        <v>179</v>
      </c>
      <c r="B194" s="329" t="s">
        <v>518</v>
      </c>
      <c r="C194" s="238">
        <v>2.5</v>
      </c>
      <c r="D194" s="252" t="s">
        <v>519</v>
      </c>
      <c r="E194" s="329" t="s">
        <v>520</v>
      </c>
      <c r="F194" s="165"/>
      <c r="G194" s="165">
        <f t="shared" si="9"/>
        <v>0</v>
      </c>
      <c r="H194" s="165"/>
    </row>
    <row r="195" spans="1:8" ht="11.25" customHeight="1">
      <c r="A195" s="204">
        <v>180</v>
      </c>
      <c r="B195" s="329" t="s">
        <v>521</v>
      </c>
      <c r="C195" s="238">
        <v>2.5</v>
      </c>
      <c r="D195" s="252" t="s">
        <v>522</v>
      </c>
      <c r="E195" s="329" t="s">
        <v>523</v>
      </c>
      <c r="F195" s="165"/>
      <c r="G195" s="165">
        <f t="shared" si="9"/>
        <v>0</v>
      </c>
      <c r="H195" s="165"/>
    </row>
    <row r="196" spans="1:8" ht="11.25" customHeight="1">
      <c r="A196" s="204">
        <v>181</v>
      </c>
      <c r="B196" s="329" t="s">
        <v>524</v>
      </c>
      <c r="C196" s="238">
        <v>4.5</v>
      </c>
      <c r="D196" s="252" t="s">
        <v>525</v>
      </c>
      <c r="E196" s="329" t="s">
        <v>526</v>
      </c>
      <c r="F196" s="165"/>
      <c r="G196" s="165">
        <f t="shared" si="9"/>
        <v>0</v>
      </c>
      <c r="H196" s="165"/>
    </row>
    <row r="197" spans="1:8" ht="11.25" customHeight="1">
      <c r="A197" s="204">
        <v>182</v>
      </c>
      <c r="B197" s="329" t="s">
        <v>527</v>
      </c>
      <c r="C197" s="238">
        <v>2.9</v>
      </c>
      <c r="D197" s="252"/>
      <c r="E197" s="329"/>
      <c r="F197" s="165"/>
      <c r="G197" s="165">
        <f t="shared" si="9"/>
        <v>0</v>
      </c>
      <c r="H197" s="165"/>
    </row>
    <row r="198" spans="1:8" ht="11.25" customHeight="1">
      <c r="A198" s="204">
        <v>183</v>
      </c>
      <c r="B198" s="329" t="s">
        <v>528</v>
      </c>
      <c r="C198" s="238">
        <v>2</v>
      </c>
      <c r="D198" s="252"/>
      <c r="E198" s="329"/>
      <c r="F198" s="165"/>
      <c r="G198" s="165">
        <f t="shared" si="9"/>
        <v>0</v>
      </c>
      <c r="H198" s="165"/>
    </row>
    <row r="199" spans="1:8" ht="11.25" customHeight="1">
      <c r="A199" s="204">
        <v>184</v>
      </c>
      <c r="B199" s="329" t="s">
        <v>529</v>
      </c>
      <c r="C199" s="238">
        <v>1.2</v>
      </c>
      <c r="D199" s="252"/>
      <c r="E199" s="329"/>
      <c r="F199" s="165"/>
      <c r="G199" s="165">
        <f t="shared" si="9"/>
        <v>0</v>
      </c>
      <c r="H199" s="165"/>
    </row>
    <row r="200" spans="1:8" ht="11.25" customHeight="1">
      <c r="A200" s="204">
        <v>185</v>
      </c>
      <c r="B200" s="329" t="s">
        <v>530</v>
      </c>
      <c r="C200" s="238">
        <v>2.5</v>
      </c>
      <c r="D200" s="252"/>
      <c r="E200" s="329"/>
      <c r="F200" s="165"/>
      <c r="G200" s="165">
        <f t="shared" si="9"/>
        <v>0</v>
      </c>
      <c r="H200" s="165"/>
    </row>
    <row r="201" spans="1:8" ht="11.25" customHeight="1">
      <c r="A201" s="204">
        <v>186</v>
      </c>
      <c r="B201" s="329" t="s">
        <v>531</v>
      </c>
      <c r="C201" s="238">
        <v>3.2</v>
      </c>
      <c r="D201" s="252"/>
      <c r="E201" s="329"/>
      <c r="F201" s="165"/>
      <c r="G201" s="165">
        <f t="shared" si="9"/>
        <v>0</v>
      </c>
      <c r="H201" s="165"/>
    </row>
    <row r="202" spans="1:8" ht="11.25" customHeight="1">
      <c r="A202" s="204">
        <v>187</v>
      </c>
      <c r="B202" s="329" t="s">
        <v>532</v>
      </c>
      <c r="C202" s="238" t="s">
        <v>62</v>
      </c>
      <c r="D202" s="252"/>
      <c r="E202" s="329"/>
      <c r="F202" s="165"/>
      <c r="G202" s="165" t="e">
        <f t="shared" si="9"/>
        <v>#VALUE!</v>
      </c>
      <c r="H202" s="165"/>
    </row>
    <row r="203" spans="1:8" ht="11.25" customHeight="1">
      <c r="A203" s="204">
        <v>188</v>
      </c>
      <c r="B203" s="329" t="s">
        <v>533</v>
      </c>
      <c r="C203" s="238" t="s">
        <v>62</v>
      </c>
      <c r="D203" s="252"/>
      <c r="E203" s="329"/>
      <c r="F203" s="165"/>
      <c r="G203" s="165"/>
      <c r="H203" s="165"/>
    </row>
    <row r="204" spans="1:8" ht="11.25" customHeight="1">
      <c r="A204" s="204">
        <v>189</v>
      </c>
      <c r="B204" s="329" t="s">
        <v>534</v>
      </c>
      <c r="C204" s="238">
        <v>4.7</v>
      </c>
      <c r="D204" s="252"/>
      <c r="E204" s="329"/>
      <c r="F204" s="165"/>
      <c r="G204" s="165">
        <f t="shared" ref="G204:G212" si="10">F204*C204</f>
        <v>0</v>
      </c>
      <c r="H204" s="165"/>
    </row>
    <row r="205" spans="1:8" ht="11.25" customHeight="1">
      <c r="A205" s="204">
        <v>190</v>
      </c>
      <c r="B205" s="329" t="s">
        <v>535</v>
      </c>
      <c r="C205" s="238">
        <v>4.5</v>
      </c>
      <c r="D205" s="252"/>
      <c r="E205" s="329"/>
      <c r="F205" s="165"/>
      <c r="G205" s="165">
        <f t="shared" si="10"/>
        <v>0</v>
      </c>
      <c r="H205" s="165"/>
    </row>
    <row r="206" spans="1:8" ht="11.25" customHeight="1">
      <c r="A206" s="204">
        <v>191</v>
      </c>
      <c r="B206" s="329" t="s">
        <v>536</v>
      </c>
      <c r="C206" s="238">
        <v>0.5</v>
      </c>
      <c r="D206" s="252"/>
      <c r="E206" s="329"/>
      <c r="F206" s="165"/>
      <c r="G206" s="165">
        <f t="shared" si="10"/>
        <v>0</v>
      </c>
      <c r="H206" s="165"/>
    </row>
    <row r="207" spans="1:8" ht="11.25" customHeight="1">
      <c r="A207" s="204">
        <v>192</v>
      </c>
      <c r="B207" s="329" t="s">
        <v>537</v>
      </c>
      <c r="C207" s="238">
        <v>0.5</v>
      </c>
      <c r="D207" s="252"/>
      <c r="E207" s="329"/>
      <c r="F207" s="165"/>
      <c r="G207" s="165">
        <f t="shared" si="10"/>
        <v>0</v>
      </c>
      <c r="H207" s="165"/>
    </row>
    <row r="208" spans="1:8" ht="11.25" customHeight="1">
      <c r="A208" s="204">
        <v>193</v>
      </c>
      <c r="B208" s="329" t="s">
        <v>538</v>
      </c>
      <c r="C208" s="238">
        <v>22</v>
      </c>
      <c r="D208" s="252"/>
      <c r="E208" s="329"/>
      <c r="F208" s="165"/>
      <c r="G208" s="165">
        <f t="shared" si="10"/>
        <v>0</v>
      </c>
      <c r="H208" s="165"/>
    </row>
    <row r="209" spans="1:8" ht="11.25" customHeight="1">
      <c r="A209" s="204">
        <v>194</v>
      </c>
      <c r="B209" s="329" t="s">
        <v>539</v>
      </c>
      <c r="C209" s="238">
        <v>5</v>
      </c>
      <c r="D209" s="252"/>
      <c r="E209" s="329"/>
      <c r="F209" s="165"/>
      <c r="G209" s="165">
        <f t="shared" si="10"/>
        <v>0</v>
      </c>
      <c r="H209" s="165"/>
    </row>
    <row r="210" spans="1:8" ht="11.25" customHeight="1">
      <c r="A210" s="204">
        <v>195</v>
      </c>
      <c r="B210" s="329" t="s">
        <v>540</v>
      </c>
      <c r="C210" s="238">
        <v>2.2000000000000002</v>
      </c>
      <c r="D210" s="252"/>
      <c r="E210" s="329"/>
      <c r="F210" s="165"/>
      <c r="G210" s="165">
        <f t="shared" si="10"/>
        <v>0</v>
      </c>
      <c r="H210" s="165"/>
    </row>
    <row r="211" spans="1:8" ht="11.25" customHeight="1">
      <c r="A211" s="204">
        <v>196</v>
      </c>
      <c r="B211" s="329" t="s">
        <v>541</v>
      </c>
      <c r="C211" s="238">
        <v>5</v>
      </c>
      <c r="D211" s="252"/>
      <c r="E211" s="329"/>
      <c r="F211" s="165"/>
      <c r="G211" s="165">
        <f t="shared" si="10"/>
        <v>0</v>
      </c>
      <c r="H211" s="165"/>
    </row>
    <row r="212" spans="1:8" ht="11.25" customHeight="1">
      <c r="A212" s="204">
        <v>197</v>
      </c>
      <c r="B212" s="329" t="s">
        <v>542</v>
      </c>
      <c r="C212" s="238">
        <v>2</v>
      </c>
      <c r="D212" s="252"/>
      <c r="E212" s="329"/>
      <c r="F212" s="165"/>
      <c r="G212" s="165">
        <f t="shared" si="10"/>
        <v>0</v>
      </c>
      <c r="H212" s="165"/>
    </row>
    <row r="213" spans="1:8" ht="11.25" customHeight="1">
      <c r="A213" s="204">
        <v>198</v>
      </c>
      <c r="B213" s="329" t="s">
        <v>543</v>
      </c>
      <c r="C213" s="238" t="s">
        <v>62</v>
      </c>
      <c r="D213" s="252"/>
      <c r="E213" s="329"/>
      <c r="F213" s="165"/>
      <c r="G213" s="165"/>
      <c r="H213" s="165"/>
    </row>
    <row r="214" spans="1:8" ht="11.25" customHeight="1">
      <c r="A214" s="204">
        <v>198</v>
      </c>
      <c r="B214" s="329" t="s">
        <v>544</v>
      </c>
      <c r="C214" s="238">
        <v>2.5</v>
      </c>
      <c r="D214" s="252"/>
      <c r="E214" s="329"/>
      <c r="F214" s="165"/>
      <c r="G214" s="165">
        <f t="shared" ref="G214:G221" si="11">F214*C214</f>
        <v>0</v>
      </c>
      <c r="H214" s="165"/>
    </row>
    <row r="215" spans="1:8" ht="11.25" customHeight="1">
      <c r="A215" s="204">
        <v>199</v>
      </c>
      <c r="B215" s="329" t="s">
        <v>545</v>
      </c>
      <c r="C215" s="238">
        <v>3</v>
      </c>
      <c r="D215" s="252"/>
      <c r="E215" s="329"/>
      <c r="F215" s="165"/>
      <c r="G215" s="165">
        <f t="shared" si="11"/>
        <v>0</v>
      </c>
      <c r="H215" s="165"/>
    </row>
    <row r="216" spans="1:8" ht="11.25" customHeight="1">
      <c r="A216" s="204">
        <v>200</v>
      </c>
      <c r="B216" s="329" t="s">
        <v>546</v>
      </c>
      <c r="C216" s="238">
        <v>6.25</v>
      </c>
      <c r="D216" s="252"/>
      <c r="E216" s="329"/>
      <c r="F216" s="165"/>
      <c r="G216" s="165">
        <f t="shared" si="11"/>
        <v>0</v>
      </c>
      <c r="H216" s="165"/>
    </row>
    <row r="217" spans="1:8" ht="11.25" customHeight="1">
      <c r="A217" s="204">
        <v>201</v>
      </c>
      <c r="B217" s="329" t="s">
        <v>547</v>
      </c>
      <c r="C217" s="238">
        <v>3</v>
      </c>
      <c r="D217" s="252"/>
      <c r="E217" s="329"/>
      <c r="F217" s="165"/>
      <c r="G217" s="165">
        <f t="shared" si="11"/>
        <v>0</v>
      </c>
      <c r="H217" s="165"/>
    </row>
    <row r="218" spans="1:8" ht="11.25" customHeight="1">
      <c r="A218" s="204">
        <v>202</v>
      </c>
      <c r="B218" s="329" t="s">
        <v>548</v>
      </c>
      <c r="C218" s="238">
        <v>3.9</v>
      </c>
      <c r="D218" s="252"/>
      <c r="E218" s="329"/>
      <c r="F218" s="165"/>
      <c r="G218" s="165">
        <f t="shared" si="11"/>
        <v>0</v>
      </c>
      <c r="H218" s="165"/>
    </row>
    <row r="219" spans="1:8" ht="11.25" customHeight="1">
      <c r="A219" s="204">
        <v>203</v>
      </c>
      <c r="B219" s="329" t="s">
        <v>549</v>
      </c>
      <c r="C219" s="238">
        <v>3.9</v>
      </c>
      <c r="D219" s="252"/>
      <c r="E219" s="329"/>
      <c r="F219" s="165"/>
      <c r="G219" s="165">
        <f t="shared" si="11"/>
        <v>0</v>
      </c>
      <c r="H219" s="165"/>
    </row>
    <row r="220" spans="1:8" ht="11.25" customHeight="1">
      <c r="A220" s="204">
        <v>204</v>
      </c>
      <c r="B220" s="329" t="s">
        <v>550</v>
      </c>
      <c r="C220" s="238" t="s">
        <v>62</v>
      </c>
      <c r="D220" s="252"/>
      <c r="E220" s="329"/>
      <c r="F220" s="165"/>
      <c r="G220" s="165" t="e">
        <f t="shared" si="11"/>
        <v>#VALUE!</v>
      </c>
      <c r="H220" s="165"/>
    </row>
    <row r="221" spans="1:8" ht="11.25" customHeight="1">
      <c r="A221" s="204">
        <v>205</v>
      </c>
      <c r="B221" s="329" t="s">
        <v>551</v>
      </c>
      <c r="C221" s="238">
        <v>12</v>
      </c>
      <c r="D221" s="252"/>
      <c r="E221" s="329"/>
      <c r="F221" s="165"/>
      <c r="G221" s="165">
        <f t="shared" si="11"/>
        <v>0</v>
      </c>
      <c r="H221" s="165"/>
    </row>
    <row r="222" spans="1:8" ht="11.25" customHeight="1">
      <c r="A222" s="204">
        <v>206</v>
      </c>
      <c r="B222" s="329" t="s">
        <v>552</v>
      </c>
      <c r="C222" s="238" t="s">
        <v>62</v>
      </c>
      <c r="D222" s="252"/>
      <c r="E222" s="329"/>
      <c r="F222" s="165"/>
      <c r="G222" s="165"/>
      <c r="H222" s="165"/>
    </row>
    <row r="223" spans="1:8" ht="12" customHeight="1">
      <c r="A223" s="204">
        <v>207</v>
      </c>
      <c r="B223" s="329" t="s">
        <v>553</v>
      </c>
      <c r="C223" s="238">
        <v>0.4</v>
      </c>
      <c r="D223" s="252"/>
      <c r="E223" s="329"/>
      <c r="F223" s="153"/>
      <c r="G223" s="165">
        <f>F223*C223</f>
        <v>0</v>
      </c>
      <c r="H223" s="165"/>
    </row>
    <row r="224" spans="1:8" ht="11.25" customHeight="1">
      <c r="A224" s="204">
        <v>208</v>
      </c>
      <c r="B224" s="329" t="s">
        <v>554</v>
      </c>
      <c r="C224" s="238">
        <v>2.7</v>
      </c>
      <c r="D224" s="252"/>
      <c r="E224" s="329"/>
      <c r="F224" s="165"/>
      <c r="G224" s="165">
        <f>F224*C224</f>
        <v>0</v>
      </c>
      <c r="H224" s="165"/>
    </row>
    <row r="225" spans="1:8" ht="11.25" customHeight="1">
      <c r="A225" s="204">
        <v>209</v>
      </c>
      <c r="B225" s="329" t="s">
        <v>555</v>
      </c>
      <c r="C225" s="238">
        <v>50</v>
      </c>
      <c r="D225" s="252"/>
      <c r="E225" s="329"/>
      <c r="F225" s="165"/>
      <c r="G225" s="165">
        <f>F225*C225</f>
        <v>0</v>
      </c>
      <c r="H225" s="165"/>
    </row>
    <row r="226" spans="1:8" ht="11.25" customHeight="1">
      <c r="A226" s="204">
        <v>210</v>
      </c>
      <c r="B226" s="329" t="s">
        <v>556</v>
      </c>
      <c r="C226" s="238">
        <v>42</v>
      </c>
      <c r="D226" s="252" t="s">
        <v>557</v>
      </c>
      <c r="E226" s="329" t="s">
        <v>558</v>
      </c>
      <c r="F226" s="165"/>
      <c r="G226" s="165">
        <f>F226*C226</f>
        <v>0</v>
      </c>
      <c r="H226" s="165"/>
    </row>
    <row r="227" spans="1:8" ht="11.25" customHeight="1">
      <c r="A227" s="204">
        <v>211</v>
      </c>
      <c r="B227" s="329" t="s">
        <v>559</v>
      </c>
      <c r="C227" s="238">
        <v>4</v>
      </c>
      <c r="D227" s="252" t="s">
        <v>560</v>
      </c>
      <c r="E227" s="329" t="s">
        <v>561</v>
      </c>
      <c r="F227" s="165"/>
      <c r="G227" s="165">
        <f>F227*C227</f>
        <v>0</v>
      </c>
      <c r="H227" s="165"/>
    </row>
    <row r="228" spans="1:8" ht="11.25" customHeight="1">
      <c r="A228" s="204">
        <v>212</v>
      </c>
      <c r="B228" s="329" t="s">
        <v>562</v>
      </c>
      <c r="C228" s="238" t="s">
        <v>62</v>
      </c>
      <c r="D228" s="252"/>
      <c r="E228" s="329"/>
      <c r="F228" s="165"/>
      <c r="G228" s="165"/>
      <c r="H228" s="165"/>
    </row>
    <row r="229" spans="1:8" ht="11.25" customHeight="1">
      <c r="A229" s="204">
        <v>213</v>
      </c>
      <c r="B229" s="329" t="s">
        <v>563</v>
      </c>
      <c r="C229" s="238" t="s">
        <v>62</v>
      </c>
      <c r="D229" s="252"/>
      <c r="E229" s="329"/>
      <c r="F229" s="165"/>
      <c r="G229" s="165" t="e">
        <f t="shared" ref="G229:G239" si="12">F229*C229</f>
        <v>#VALUE!</v>
      </c>
      <c r="H229" s="165"/>
    </row>
    <row r="230" spans="1:8" ht="11.25" customHeight="1">
      <c r="A230" s="204">
        <v>214</v>
      </c>
      <c r="B230" s="329" t="s">
        <v>564</v>
      </c>
      <c r="C230" s="238" t="s">
        <v>62</v>
      </c>
      <c r="D230" s="252"/>
      <c r="E230" s="329"/>
      <c r="F230" s="165"/>
      <c r="G230" s="165" t="e">
        <f t="shared" si="12"/>
        <v>#VALUE!</v>
      </c>
      <c r="H230" s="165"/>
    </row>
    <row r="231" spans="1:8" ht="11.25" customHeight="1">
      <c r="A231" s="204">
        <v>215</v>
      </c>
      <c r="B231" s="329" t="s">
        <v>565</v>
      </c>
      <c r="C231" s="238" t="s">
        <v>62</v>
      </c>
      <c r="D231" s="252"/>
      <c r="E231" s="329"/>
      <c r="F231" s="165"/>
      <c r="G231" s="165" t="e">
        <f t="shared" si="12"/>
        <v>#VALUE!</v>
      </c>
      <c r="H231" s="165"/>
    </row>
    <row r="232" spans="1:8" ht="11.25" customHeight="1">
      <c r="A232" s="204">
        <v>216</v>
      </c>
      <c r="B232" s="329" t="s">
        <v>566</v>
      </c>
      <c r="C232" s="238">
        <v>300</v>
      </c>
      <c r="D232" s="252" t="s">
        <v>567</v>
      </c>
      <c r="E232" s="329" t="s">
        <v>568</v>
      </c>
      <c r="F232" s="165"/>
      <c r="G232" s="165">
        <f t="shared" si="12"/>
        <v>0</v>
      </c>
      <c r="H232" s="165"/>
    </row>
    <row r="233" spans="1:8" ht="11.25" customHeight="1">
      <c r="A233" s="204">
        <v>217</v>
      </c>
      <c r="B233" s="329" t="s">
        <v>569</v>
      </c>
      <c r="C233" s="238">
        <v>0.1</v>
      </c>
      <c r="D233" s="252"/>
      <c r="E233" s="329"/>
      <c r="F233" s="165"/>
      <c r="G233" s="165">
        <f t="shared" si="12"/>
        <v>0</v>
      </c>
      <c r="H233" s="165"/>
    </row>
    <row r="234" spans="1:8" ht="11.25" customHeight="1">
      <c r="A234" s="204">
        <v>218</v>
      </c>
      <c r="B234" s="329" t="s">
        <v>570</v>
      </c>
      <c r="C234" s="238">
        <v>9.6999999999999993</v>
      </c>
      <c r="D234" s="155"/>
      <c r="E234" s="329"/>
      <c r="F234" s="165"/>
      <c r="G234" s="165">
        <f t="shared" si="12"/>
        <v>0</v>
      </c>
      <c r="H234" s="165"/>
    </row>
    <row r="235" spans="1:8" ht="11.25" customHeight="1">
      <c r="A235" s="204">
        <v>219</v>
      </c>
      <c r="B235" s="329" t="s">
        <v>571</v>
      </c>
      <c r="C235" s="238">
        <v>8</v>
      </c>
      <c r="D235" s="252" t="s">
        <v>572</v>
      </c>
      <c r="E235" s="329" t="s">
        <v>573</v>
      </c>
      <c r="F235" s="329"/>
      <c r="G235" s="165">
        <f t="shared" si="12"/>
        <v>0</v>
      </c>
      <c r="H235" s="165"/>
    </row>
    <row r="236" spans="1:8" ht="11.25" customHeight="1">
      <c r="A236" s="204">
        <v>220</v>
      </c>
      <c r="B236" s="329" t="s">
        <v>574</v>
      </c>
      <c r="C236" s="238">
        <v>8.1999999999999993</v>
      </c>
      <c r="D236" s="252" t="s">
        <v>575</v>
      </c>
      <c r="E236" s="329" t="s">
        <v>576</v>
      </c>
      <c r="F236" s="165"/>
      <c r="G236" s="165">
        <f t="shared" si="12"/>
        <v>0</v>
      </c>
      <c r="H236" s="165"/>
    </row>
    <row r="237" spans="1:8" ht="11.25" customHeight="1">
      <c r="A237" s="204">
        <v>221</v>
      </c>
      <c r="B237" s="329" t="s">
        <v>577</v>
      </c>
      <c r="C237" s="238">
        <v>8.5</v>
      </c>
      <c r="D237" s="252" t="s">
        <v>578</v>
      </c>
      <c r="E237" s="329" t="s">
        <v>579</v>
      </c>
      <c r="F237" s="165"/>
      <c r="G237" s="165">
        <f t="shared" si="12"/>
        <v>0</v>
      </c>
      <c r="H237" s="165"/>
    </row>
    <row r="238" spans="1:8" ht="11.25" customHeight="1">
      <c r="A238" s="204">
        <v>222</v>
      </c>
      <c r="B238" s="329" t="s">
        <v>580</v>
      </c>
      <c r="C238" s="238">
        <v>0.6</v>
      </c>
      <c r="D238" s="252" t="s">
        <v>581</v>
      </c>
      <c r="E238" s="329" t="s">
        <v>582</v>
      </c>
      <c r="F238" s="165"/>
      <c r="G238" s="165">
        <f t="shared" si="12"/>
        <v>0</v>
      </c>
      <c r="H238" s="165"/>
    </row>
    <row r="239" spans="1:8" ht="11.25" customHeight="1">
      <c r="A239" s="204">
        <v>223</v>
      </c>
      <c r="B239" s="329" t="s">
        <v>583</v>
      </c>
      <c r="C239" s="238">
        <v>11.3</v>
      </c>
      <c r="D239" s="252" t="s">
        <v>584</v>
      </c>
      <c r="E239" s="329" t="s">
        <v>585</v>
      </c>
      <c r="F239" s="165"/>
      <c r="G239" s="165">
        <f t="shared" si="12"/>
        <v>0</v>
      </c>
      <c r="H239" s="165"/>
    </row>
    <row r="240" spans="1:8" ht="11.25" customHeight="1">
      <c r="A240" s="204">
        <v>224</v>
      </c>
      <c r="B240" s="329" t="s">
        <v>586</v>
      </c>
      <c r="C240" s="238" t="s">
        <v>62</v>
      </c>
      <c r="D240" s="252"/>
      <c r="E240" s="329"/>
      <c r="F240" s="165"/>
      <c r="G240" s="165"/>
      <c r="H240" s="165"/>
    </row>
    <row r="241" spans="1:8" ht="11.25" customHeight="1">
      <c r="A241" s="204">
        <v>225</v>
      </c>
      <c r="B241" s="329" t="s">
        <v>587</v>
      </c>
      <c r="C241" s="238">
        <v>9.6999999999999993</v>
      </c>
      <c r="D241" s="252" t="s">
        <v>588</v>
      </c>
      <c r="E241" s="329" t="s">
        <v>589</v>
      </c>
      <c r="F241" s="165"/>
      <c r="G241" s="165">
        <f>F241*C241</f>
        <v>0</v>
      </c>
      <c r="H241" s="165"/>
    </row>
    <row r="242" spans="1:8" ht="11.25" customHeight="1">
      <c r="A242" s="204">
        <v>226</v>
      </c>
      <c r="B242" s="329" t="s">
        <v>590</v>
      </c>
      <c r="C242" s="238">
        <v>6.6</v>
      </c>
      <c r="D242" s="252" t="s">
        <v>591</v>
      </c>
      <c r="E242" s="329" t="s">
        <v>592</v>
      </c>
      <c r="F242" s="165"/>
      <c r="G242" s="165">
        <f>F242*C242</f>
        <v>0</v>
      </c>
      <c r="H242" s="165"/>
    </row>
    <row r="243" spans="1:8" ht="11.25" customHeight="1">
      <c r="A243" s="204">
        <v>227</v>
      </c>
      <c r="B243" s="329" t="s">
        <v>593</v>
      </c>
      <c r="C243" s="238">
        <v>12.7</v>
      </c>
      <c r="D243" s="252" t="s">
        <v>594</v>
      </c>
      <c r="E243" s="248" t="s">
        <v>595</v>
      </c>
      <c r="F243" s="165"/>
      <c r="G243" s="165">
        <f>F243*C243</f>
        <v>0</v>
      </c>
      <c r="H243" s="165"/>
    </row>
    <row r="244" spans="1:8" ht="11.25" customHeight="1">
      <c r="A244" s="204">
        <v>228</v>
      </c>
      <c r="B244" s="329" t="s">
        <v>596</v>
      </c>
      <c r="C244" s="238">
        <v>10.199999999999999</v>
      </c>
      <c r="D244" s="252" t="s">
        <v>597</v>
      </c>
      <c r="E244" s="248" t="s">
        <v>598</v>
      </c>
      <c r="F244" s="165"/>
      <c r="G244" s="165">
        <f>F244*C244</f>
        <v>0</v>
      </c>
      <c r="H244" s="165"/>
    </row>
    <row r="245" spans="1:8" ht="11.25" customHeight="1">
      <c r="A245" s="204">
        <v>229</v>
      </c>
      <c r="B245" s="329" t="s">
        <v>599</v>
      </c>
      <c r="C245" s="238">
        <v>1.4</v>
      </c>
      <c r="D245" s="252"/>
      <c r="E245" s="174"/>
      <c r="F245" s="165"/>
      <c r="G245" s="165">
        <f>F245*C245</f>
        <v>0</v>
      </c>
      <c r="H245" s="165"/>
    </row>
    <row r="246" spans="1:8" ht="11.25" customHeight="1">
      <c r="A246" s="248"/>
      <c r="B246" s="174"/>
      <c r="C246" s="248"/>
      <c r="D246" s="252"/>
      <c r="E246" s="174"/>
      <c r="F246" s="165"/>
      <c r="G246" s="165"/>
      <c r="H246" s="165"/>
    </row>
    <row r="247" spans="1:8">
      <c r="A247" s="29"/>
      <c r="B247" s="273" t="s">
        <v>600</v>
      </c>
      <c r="C247" s="191"/>
      <c r="D247" s="321"/>
      <c r="E247" s="273"/>
      <c r="F247" s="151"/>
      <c r="G247" s="151"/>
      <c r="H247" s="151"/>
    </row>
    <row r="248" spans="1:8" ht="11.25" customHeight="1">
      <c r="A248" s="209">
        <v>230</v>
      </c>
      <c r="B248" s="329" t="s">
        <v>601</v>
      </c>
      <c r="C248" s="238">
        <v>12</v>
      </c>
      <c r="D248" s="46" t="s">
        <v>602</v>
      </c>
      <c r="E248" s="329" t="s">
        <v>603</v>
      </c>
      <c r="F248" s="165"/>
      <c r="G248" s="165">
        <f>F248*C248</f>
        <v>0</v>
      </c>
      <c r="H248" s="165"/>
    </row>
    <row r="249" spans="1:8" ht="11.25" customHeight="1">
      <c r="A249" s="120">
        <f t="shared" ref="A249:A254" si="13">A248+1</f>
        <v>231</v>
      </c>
      <c r="B249" s="329" t="s">
        <v>604</v>
      </c>
      <c r="C249" s="238">
        <v>7.5</v>
      </c>
      <c r="D249" s="46" t="s">
        <v>605</v>
      </c>
      <c r="E249" s="329" t="s">
        <v>606</v>
      </c>
      <c r="F249" s="165"/>
      <c r="G249" s="165">
        <f>F249*C249</f>
        <v>0</v>
      </c>
      <c r="H249" s="165"/>
    </row>
    <row r="250" spans="1:8" ht="11.25" customHeight="1">
      <c r="A250" s="204">
        <f t="shared" si="13"/>
        <v>232</v>
      </c>
      <c r="B250" s="329" t="s">
        <v>607</v>
      </c>
      <c r="C250" s="238">
        <v>10</v>
      </c>
      <c r="D250" s="252"/>
      <c r="E250" s="329"/>
      <c r="F250" s="165"/>
      <c r="G250" s="165">
        <f>F250*C250</f>
        <v>0</v>
      </c>
      <c r="H250" s="165"/>
    </row>
    <row r="251" spans="1:8" ht="11.25" customHeight="1">
      <c r="A251" s="204">
        <f t="shared" si="13"/>
        <v>233</v>
      </c>
      <c r="B251" s="329" t="s">
        <v>608</v>
      </c>
      <c r="C251" s="238">
        <v>6</v>
      </c>
      <c r="D251" s="252"/>
      <c r="E251" s="329"/>
      <c r="F251" s="165"/>
      <c r="G251" s="165">
        <f>F251*C251</f>
        <v>0</v>
      </c>
      <c r="H251" s="165"/>
    </row>
    <row r="252" spans="1:8" ht="11.25" customHeight="1">
      <c r="A252" s="204">
        <f t="shared" si="13"/>
        <v>234</v>
      </c>
      <c r="B252" s="329" t="s">
        <v>609</v>
      </c>
      <c r="C252" s="238" t="s">
        <v>62</v>
      </c>
      <c r="D252" s="252"/>
      <c r="E252" s="329"/>
      <c r="F252" s="165"/>
      <c r="G252" s="165"/>
      <c r="H252" s="165"/>
    </row>
    <row r="253" spans="1:8" ht="11.25" customHeight="1">
      <c r="A253" s="204">
        <f t="shared" si="13"/>
        <v>235</v>
      </c>
      <c r="B253" s="329" t="s">
        <v>610</v>
      </c>
      <c r="C253" s="238" t="s">
        <v>62</v>
      </c>
      <c r="D253" s="252" t="s">
        <v>611</v>
      </c>
      <c r="E253" s="329" t="s">
        <v>612</v>
      </c>
      <c r="F253" s="165"/>
      <c r="G253" s="165" t="e">
        <f>F253*C253</f>
        <v>#VALUE!</v>
      </c>
      <c r="H253" s="165"/>
    </row>
    <row r="254" spans="1:8" ht="11.25" customHeight="1">
      <c r="A254" s="204">
        <f t="shared" si="13"/>
        <v>236</v>
      </c>
      <c r="B254" s="329" t="s">
        <v>613</v>
      </c>
      <c r="C254" s="238">
        <v>4</v>
      </c>
      <c r="D254" s="252"/>
      <c r="E254" s="329"/>
      <c r="F254" s="165"/>
      <c r="G254" s="165">
        <f>F254*C254</f>
        <v>0</v>
      </c>
      <c r="H254" s="165"/>
    </row>
    <row r="255" spans="1:8" ht="11.25" customHeight="1">
      <c r="A255" s="255">
        <v>237</v>
      </c>
      <c r="B255" s="329" t="s">
        <v>614</v>
      </c>
      <c r="C255" s="238">
        <v>160</v>
      </c>
      <c r="D255" s="252"/>
      <c r="E255" s="329"/>
      <c r="F255" s="165"/>
      <c r="G255" s="165"/>
      <c r="H255" s="165"/>
    </row>
    <row r="256" spans="1:8" ht="11.25" customHeight="1">
      <c r="A256" s="120">
        <f>A255+1</f>
        <v>238</v>
      </c>
      <c r="B256" s="329" t="s">
        <v>615</v>
      </c>
      <c r="C256" s="238">
        <v>350</v>
      </c>
      <c r="D256" s="252"/>
      <c r="E256" s="329"/>
      <c r="F256" s="165"/>
      <c r="G256" s="165">
        <f>F256*C256</f>
        <v>0</v>
      </c>
      <c r="H256" s="165"/>
    </row>
    <row r="257" spans="1:8" ht="11.25" customHeight="1">
      <c r="A257" s="204">
        <f>A256+1</f>
        <v>239</v>
      </c>
      <c r="B257" s="329" t="s">
        <v>616</v>
      </c>
      <c r="C257" s="238">
        <v>13</v>
      </c>
      <c r="D257" s="182"/>
      <c r="E257" s="174"/>
      <c r="F257" s="165"/>
      <c r="G257" s="165">
        <f>F257*C257</f>
        <v>0</v>
      </c>
      <c r="H257" s="165"/>
    </row>
    <row r="258" spans="1:8" ht="11.25" customHeight="1">
      <c r="A258" s="204">
        <f>A257+1</f>
        <v>240</v>
      </c>
      <c r="B258" s="329" t="s">
        <v>617</v>
      </c>
      <c r="C258" s="238" t="s">
        <v>62</v>
      </c>
      <c r="D258" s="182"/>
      <c r="E258" s="174"/>
      <c r="F258" s="165"/>
      <c r="G258" s="165"/>
      <c r="H258" s="165"/>
    </row>
    <row r="259" spans="1:8" ht="11.25" customHeight="1">
      <c r="A259" s="204"/>
      <c r="B259" s="174"/>
      <c r="C259" s="248"/>
      <c r="D259" s="182"/>
      <c r="E259" s="174"/>
      <c r="F259" s="165"/>
      <c r="G259" s="165"/>
      <c r="H259" s="165"/>
    </row>
    <row r="260" spans="1:8">
      <c r="A260" s="3"/>
      <c r="B260" s="273" t="s">
        <v>618</v>
      </c>
      <c r="C260" s="151"/>
      <c r="D260" s="301"/>
      <c r="E260" s="273"/>
      <c r="F260" s="151"/>
      <c r="G260" s="151"/>
      <c r="H260" s="151"/>
    </row>
    <row r="261" spans="1:8" ht="11.25" customHeight="1">
      <c r="A261" s="204">
        <v>240</v>
      </c>
      <c r="B261" s="329" t="s">
        <v>619</v>
      </c>
      <c r="C261" s="238">
        <v>45</v>
      </c>
      <c r="D261" s="252"/>
      <c r="E261" s="329"/>
      <c r="F261" s="165"/>
      <c r="G261" s="165">
        <f>F261*C261</f>
        <v>0</v>
      </c>
      <c r="H261" s="165"/>
    </row>
    <row r="262" spans="1:8">
      <c r="A262" s="204">
        <f t="shared" ref="A262:A279" si="14">A261+1</f>
        <v>241</v>
      </c>
      <c r="B262" s="329" t="s">
        <v>620</v>
      </c>
      <c r="C262" s="238" t="s">
        <v>62</v>
      </c>
      <c r="D262" s="252"/>
      <c r="E262" s="329"/>
      <c r="F262" s="165"/>
      <c r="G262" s="165"/>
      <c r="H262" s="165"/>
    </row>
    <row r="263" spans="1:8" ht="11.25" customHeight="1">
      <c r="A263" s="204">
        <f t="shared" si="14"/>
        <v>242</v>
      </c>
      <c r="B263" s="329" t="s">
        <v>621</v>
      </c>
      <c r="C263" s="238">
        <v>5.5</v>
      </c>
      <c r="D263" s="252"/>
      <c r="E263" s="329"/>
      <c r="F263" s="165"/>
      <c r="G263" s="165">
        <f t="shared" ref="G263:G272" si="15">F263*C263</f>
        <v>0</v>
      </c>
      <c r="H263" s="165"/>
    </row>
    <row r="264" spans="1:8" ht="11.25" customHeight="1">
      <c r="A264" s="204">
        <f t="shared" si="14"/>
        <v>243</v>
      </c>
      <c r="B264" s="329" t="s">
        <v>622</v>
      </c>
      <c r="C264" s="238">
        <v>5.5</v>
      </c>
      <c r="D264" s="252"/>
      <c r="E264" s="329"/>
      <c r="F264" s="165"/>
      <c r="G264" s="165">
        <f t="shared" si="15"/>
        <v>0</v>
      </c>
      <c r="H264" s="165"/>
    </row>
    <row r="265" spans="1:8" ht="11.25" customHeight="1">
      <c r="A265" s="204">
        <f t="shared" si="14"/>
        <v>244</v>
      </c>
      <c r="B265" s="329" t="s">
        <v>623</v>
      </c>
      <c r="C265" s="238">
        <v>44</v>
      </c>
      <c r="D265" s="252"/>
      <c r="E265" s="329"/>
      <c r="F265" s="165"/>
      <c r="G265" s="165">
        <f t="shared" si="15"/>
        <v>0</v>
      </c>
      <c r="H265" s="165"/>
    </row>
    <row r="266" spans="1:8" ht="11.25" customHeight="1">
      <c r="A266" s="204">
        <f t="shared" si="14"/>
        <v>245</v>
      </c>
      <c r="B266" s="329" t="s">
        <v>624</v>
      </c>
      <c r="C266" s="238">
        <v>16</v>
      </c>
      <c r="D266" s="252"/>
      <c r="E266" s="329"/>
      <c r="F266" s="165"/>
      <c r="G266" s="165">
        <f t="shared" si="15"/>
        <v>0</v>
      </c>
      <c r="H266" s="165"/>
    </row>
    <row r="267" spans="1:8" ht="11.25" customHeight="1">
      <c r="A267" s="204">
        <f t="shared" si="14"/>
        <v>246</v>
      </c>
      <c r="B267" s="329" t="s">
        <v>625</v>
      </c>
      <c r="C267" s="238">
        <v>16.5</v>
      </c>
      <c r="D267" s="252"/>
      <c r="E267" s="329"/>
      <c r="F267" s="165"/>
      <c r="G267" s="165">
        <f t="shared" si="15"/>
        <v>0</v>
      </c>
      <c r="H267" s="165"/>
    </row>
    <row r="268" spans="1:8" ht="11.25" customHeight="1">
      <c r="A268" s="204">
        <f t="shared" si="14"/>
        <v>247</v>
      </c>
      <c r="B268" s="329" t="s">
        <v>626</v>
      </c>
      <c r="C268" s="238">
        <v>4.8</v>
      </c>
      <c r="D268" s="252"/>
      <c r="E268" s="329"/>
      <c r="F268" s="165"/>
      <c r="G268" s="165">
        <f t="shared" si="15"/>
        <v>0</v>
      </c>
      <c r="H268" s="165"/>
    </row>
    <row r="269" spans="1:8" ht="11.25" customHeight="1">
      <c r="A269" s="204">
        <f t="shared" si="14"/>
        <v>248</v>
      </c>
      <c r="B269" s="329" t="s">
        <v>627</v>
      </c>
      <c r="C269" s="238">
        <v>2</v>
      </c>
      <c r="D269" s="252"/>
      <c r="E269" s="329"/>
      <c r="F269" s="165"/>
      <c r="G269" s="165">
        <f t="shared" si="15"/>
        <v>0</v>
      </c>
      <c r="H269" s="165"/>
    </row>
    <row r="270" spans="1:8" ht="11.25" customHeight="1">
      <c r="A270" s="204">
        <f t="shared" si="14"/>
        <v>249</v>
      </c>
      <c r="B270" s="329" t="s">
        <v>628</v>
      </c>
      <c r="C270" s="238">
        <v>4</v>
      </c>
      <c r="D270" s="252"/>
      <c r="E270" s="329"/>
      <c r="F270" s="165"/>
      <c r="G270" s="165">
        <f t="shared" si="15"/>
        <v>0</v>
      </c>
      <c r="H270" s="165"/>
    </row>
    <row r="271" spans="1:8" ht="11.25" customHeight="1">
      <c r="A271" s="204">
        <f t="shared" si="14"/>
        <v>250</v>
      </c>
      <c r="B271" s="329" t="s">
        <v>629</v>
      </c>
      <c r="C271" s="238">
        <v>6.5</v>
      </c>
      <c r="D271" s="252"/>
      <c r="E271" s="329"/>
      <c r="F271" s="165"/>
      <c r="G271" s="165">
        <f t="shared" si="15"/>
        <v>0</v>
      </c>
      <c r="H271" s="165"/>
    </row>
    <row r="272" spans="1:8" ht="11.25" customHeight="1">
      <c r="A272" s="204">
        <f t="shared" si="14"/>
        <v>251</v>
      </c>
      <c r="B272" s="329" t="s">
        <v>630</v>
      </c>
      <c r="C272" s="238">
        <v>14</v>
      </c>
      <c r="D272" s="252"/>
      <c r="E272" s="329"/>
      <c r="F272" s="165"/>
      <c r="G272" s="165">
        <f t="shared" si="15"/>
        <v>0</v>
      </c>
      <c r="H272" s="165"/>
    </row>
    <row r="273" spans="1:8" ht="11.25" customHeight="1">
      <c r="A273" s="204">
        <f t="shared" si="14"/>
        <v>252</v>
      </c>
      <c r="B273" s="329" t="s">
        <v>631</v>
      </c>
      <c r="C273" s="238" t="s">
        <v>62</v>
      </c>
      <c r="D273" s="252"/>
      <c r="E273" s="329"/>
      <c r="F273" s="165"/>
      <c r="G273" s="165"/>
      <c r="H273" s="165"/>
    </row>
    <row r="274" spans="1:8" ht="11.25" customHeight="1">
      <c r="A274" s="204">
        <f t="shared" si="14"/>
        <v>253</v>
      </c>
      <c r="B274" s="329" t="s">
        <v>632</v>
      </c>
      <c r="C274" s="238">
        <v>69</v>
      </c>
      <c r="D274" s="46"/>
      <c r="E274" s="329"/>
      <c r="F274" s="165"/>
      <c r="G274" s="165">
        <f t="shared" ref="G274:G279" si="16">F274*C274</f>
        <v>0</v>
      </c>
      <c r="H274" s="165"/>
    </row>
    <row r="275" spans="1:8" ht="11.25" customHeight="1">
      <c r="A275" s="204">
        <f t="shared" si="14"/>
        <v>254</v>
      </c>
      <c r="B275" s="329" t="s">
        <v>633</v>
      </c>
      <c r="C275" s="238">
        <v>77</v>
      </c>
      <c r="D275" s="46"/>
      <c r="E275" s="329"/>
      <c r="F275" s="165"/>
      <c r="G275" s="165">
        <f t="shared" si="16"/>
        <v>0</v>
      </c>
      <c r="H275" s="165"/>
    </row>
    <row r="276" spans="1:8" ht="11.25" customHeight="1">
      <c r="A276" s="204">
        <f t="shared" si="14"/>
        <v>255</v>
      </c>
      <c r="B276" s="329" t="s">
        <v>634</v>
      </c>
      <c r="C276" s="283">
        <v>9.1999999999999993</v>
      </c>
      <c r="D276" s="252"/>
      <c r="E276" s="329"/>
      <c r="F276" s="165"/>
      <c r="G276" s="165">
        <f t="shared" si="16"/>
        <v>0</v>
      </c>
      <c r="H276" s="165"/>
    </row>
    <row r="277" spans="1:8" ht="11.25" customHeight="1">
      <c r="A277" s="204">
        <f t="shared" si="14"/>
        <v>256</v>
      </c>
      <c r="B277" s="329" t="s">
        <v>635</v>
      </c>
      <c r="C277" s="238">
        <v>5.5</v>
      </c>
      <c r="D277" s="252"/>
      <c r="E277" s="329"/>
      <c r="F277" s="165"/>
      <c r="G277" s="165">
        <f t="shared" si="16"/>
        <v>0</v>
      </c>
      <c r="H277" s="165"/>
    </row>
    <row r="278" spans="1:8" ht="11.25" customHeight="1">
      <c r="A278" s="204">
        <f t="shared" si="14"/>
        <v>257</v>
      </c>
      <c r="B278" s="329" t="s">
        <v>636</v>
      </c>
      <c r="C278" s="238">
        <v>4.5999999999999996</v>
      </c>
      <c r="D278" s="252"/>
      <c r="E278" s="329"/>
      <c r="F278" s="165"/>
      <c r="G278" s="165">
        <f t="shared" si="16"/>
        <v>0</v>
      </c>
      <c r="H278" s="165"/>
    </row>
    <row r="279" spans="1:8" ht="11.25" customHeight="1">
      <c r="A279" s="204">
        <f t="shared" si="14"/>
        <v>258</v>
      </c>
      <c r="B279" s="329" t="s">
        <v>637</v>
      </c>
      <c r="C279" s="238">
        <v>18.5</v>
      </c>
      <c r="D279" s="252"/>
      <c r="E279" s="329"/>
      <c r="F279" s="165"/>
      <c r="G279" s="165">
        <f t="shared" si="16"/>
        <v>0</v>
      </c>
      <c r="H279" s="165"/>
    </row>
    <row r="280" spans="1:8" ht="11.25" customHeight="1">
      <c r="A280" s="204"/>
      <c r="B280" s="329"/>
      <c r="C280" s="144"/>
      <c r="D280" s="252"/>
      <c r="E280" s="329"/>
      <c r="F280" s="165"/>
      <c r="G280" s="165"/>
      <c r="H280" s="165"/>
    </row>
    <row r="281" spans="1:8" ht="15.75" customHeight="1">
      <c r="A281" s="3"/>
      <c r="B281" s="79" t="s">
        <v>638</v>
      </c>
      <c r="C281" s="151"/>
      <c r="D281" s="301"/>
      <c r="E281" s="79"/>
      <c r="F281" s="151"/>
      <c r="G281" s="151"/>
      <c r="H281" s="151"/>
    </row>
    <row r="282" spans="1:8" ht="11.25" customHeight="1">
      <c r="A282" s="204">
        <v>259</v>
      </c>
      <c r="B282" s="329" t="s">
        <v>639</v>
      </c>
      <c r="C282" s="238" t="s">
        <v>62</v>
      </c>
      <c r="D282" s="252" t="s">
        <v>640</v>
      </c>
      <c r="E282" s="329"/>
      <c r="F282" s="165"/>
      <c r="G282" s="165"/>
      <c r="H282" s="165"/>
    </row>
    <row r="283" spans="1:8" ht="15.75" customHeight="1">
      <c r="A283" s="204">
        <f t="shared" ref="A283:A307" si="17">A282+1</f>
        <v>260</v>
      </c>
      <c r="B283" s="329" t="s">
        <v>641</v>
      </c>
      <c r="C283" s="238">
        <v>36</v>
      </c>
      <c r="D283" s="252"/>
      <c r="E283" s="329"/>
      <c r="F283" s="165"/>
      <c r="G283" s="165">
        <f t="shared" ref="G283:G296" si="18">F283*C283</f>
        <v>0</v>
      </c>
      <c r="H283" s="165"/>
    </row>
    <row r="284" spans="1:8" ht="11.25" customHeight="1">
      <c r="A284" s="204">
        <f t="shared" si="17"/>
        <v>261</v>
      </c>
      <c r="B284" s="329" t="s">
        <v>642</v>
      </c>
      <c r="C284" s="238">
        <v>2</v>
      </c>
      <c r="D284" s="252"/>
      <c r="E284" s="329"/>
      <c r="F284" s="165"/>
      <c r="G284" s="165">
        <f t="shared" si="18"/>
        <v>0</v>
      </c>
      <c r="H284" s="165"/>
    </row>
    <row r="285" spans="1:8" ht="11.25" customHeight="1">
      <c r="A285" s="204">
        <f t="shared" si="17"/>
        <v>262</v>
      </c>
      <c r="B285" s="329" t="s">
        <v>643</v>
      </c>
      <c r="C285" s="238">
        <v>27</v>
      </c>
      <c r="D285" s="252"/>
      <c r="E285" s="329"/>
      <c r="F285" s="165"/>
      <c r="G285" s="165">
        <f t="shared" si="18"/>
        <v>0</v>
      </c>
      <c r="H285" s="165"/>
    </row>
    <row r="286" spans="1:8" ht="11.25" customHeight="1">
      <c r="A286" s="204">
        <f t="shared" si="17"/>
        <v>263</v>
      </c>
      <c r="B286" s="329" t="s">
        <v>644</v>
      </c>
      <c r="C286" s="238">
        <v>58</v>
      </c>
      <c r="D286" s="252"/>
      <c r="E286" s="329"/>
      <c r="F286" s="165"/>
      <c r="G286" s="165">
        <f t="shared" si="18"/>
        <v>0</v>
      </c>
      <c r="H286" s="165"/>
    </row>
    <row r="287" spans="1:8" ht="11.25" customHeight="1">
      <c r="A287" s="204">
        <f t="shared" si="17"/>
        <v>264</v>
      </c>
      <c r="B287" s="329" t="s">
        <v>645</v>
      </c>
      <c r="C287" s="238">
        <v>10</v>
      </c>
      <c r="D287" s="252"/>
      <c r="E287" s="329"/>
      <c r="F287" s="165"/>
      <c r="G287" s="165">
        <f t="shared" si="18"/>
        <v>0</v>
      </c>
      <c r="H287" s="165"/>
    </row>
    <row r="288" spans="1:8" ht="11.25" customHeight="1">
      <c r="A288" s="204">
        <f t="shared" si="17"/>
        <v>265</v>
      </c>
      <c r="B288" s="329" t="s">
        <v>646</v>
      </c>
      <c r="C288" s="238">
        <v>17</v>
      </c>
      <c r="D288" s="252"/>
      <c r="E288" s="329"/>
      <c r="F288" s="165"/>
      <c r="G288" s="165">
        <f t="shared" si="18"/>
        <v>0</v>
      </c>
      <c r="H288" s="165"/>
    </row>
    <row r="289" spans="1:8" ht="11.25" customHeight="1">
      <c r="A289" s="204">
        <f t="shared" si="17"/>
        <v>266</v>
      </c>
      <c r="B289" s="329" t="s">
        <v>647</v>
      </c>
      <c r="C289" s="238">
        <v>20</v>
      </c>
      <c r="D289" s="252"/>
      <c r="E289" s="329"/>
      <c r="F289" s="165"/>
      <c r="G289" s="165">
        <f t="shared" si="18"/>
        <v>0</v>
      </c>
      <c r="H289" s="165"/>
    </row>
    <row r="290" spans="1:8" ht="11.25" customHeight="1">
      <c r="A290" s="204">
        <f t="shared" si="17"/>
        <v>267</v>
      </c>
      <c r="B290" s="329" t="s">
        <v>648</v>
      </c>
      <c r="C290" s="238">
        <v>120</v>
      </c>
      <c r="D290" s="252"/>
      <c r="E290" s="329"/>
      <c r="F290" s="165"/>
      <c r="G290" s="165">
        <f t="shared" si="18"/>
        <v>0</v>
      </c>
      <c r="H290" s="165"/>
    </row>
    <row r="291" spans="1:8" ht="11.25" customHeight="1">
      <c r="A291" s="204">
        <f t="shared" si="17"/>
        <v>268</v>
      </c>
      <c r="B291" s="329" t="s">
        <v>649</v>
      </c>
      <c r="C291" s="238">
        <v>10</v>
      </c>
      <c r="D291" s="252"/>
      <c r="E291" s="329"/>
      <c r="F291" s="165"/>
      <c r="G291" s="165">
        <f t="shared" si="18"/>
        <v>0</v>
      </c>
      <c r="H291" s="165"/>
    </row>
    <row r="292" spans="1:8" ht="11.25" customHeight="1">
      <c r="A292" s="204">
        <f t="shared" si="17"/>
        <v>269</v>
      </c>
      <c r="B292" s="329" t="s">
        <v>650</v>
      </c>
      <c r="C292" s="238">
        <v>16.5</v>
      </c>
      <c r="D292" s="252"/>
      <c r="E292" s="329"/>
      <c r="F292" s="165"/>
      <c r="G292" s="165">
        <f t="shared" si="18"/>
        <v>0</v>
      </c>
      <c r="H292" s="165"/>
    </row>
    <row r="293" spans="1:8" ht="11.25" customHeight="1">
      <c r="A293" s="204">
        <f t="shared" si="17"/>
        <v>270</v>
      </c>
      <c r="B293" s="329" t="s">
        <v>651</v>
      </c>
      <c r="C293" s="238">
        <v>6</v>
      </c>
      <c r="D293" s="252"/>
      <c r="E293" s="329"/>
      <c r="F293" s="165"/>
      <c r="G293" s="165">
        <f t="shared" si="18"/>
        <v>0</v>
      </c>
      <c r="H293" s="165"/>
    </row>
    <row r="294" spans="1:8" ht="11.25" customHeight="1">
      <c r="A294" s="204">
        <f t="shared" si="17"/>
        <v>271</v>
      </c>
      <c r="B294" s="329" t="s">
        <v>652</v>
      </c>
      <c r="C294" s="238">
        <v>3</v>
      </c>
      <c r="D294" s="252"/>
      <c r="E294" s="329"/>
      <c r="F294" s="165"/>
      <c r="G294" s="165">
        <f t="shared" si="18"/>
        <v>0</v>
      </c>
      <c r="H294" s="165"/>
    </row>
    <row r="295" spans="1:8" ht="11.25" customHeight="1">
      <c r="A295" s="204">
        <f t="shared" si="17"/>
        <v>272</v>
      </c>
      <c r="B295" s="329" t="s">
        <v>653</v>
      </c>
      <c r="C295" s="238">
        <v>80</v>
      </c>
      <c r="D295" s="252"/>
      <c r="E295" s="329"/>
      <c r="F295" s="165"/>
      <c r="G295" s="165">
        <f t="shared" si="18"/>
        <v>0</v>
      </c>
      <c r="H295" s="165"/>
    </row>
    <row r="296" spans="1:8" ht="11.25" customHeight="1">
      <c r="A296" s="204">
        <f t="shared" si="17"/>
        <v>273</v>
      </c>
      <c r="B296" s="329" t="s">
        <v>654</v>
      </c>
      <c r="C296" s="238">
        <v>8.1999999999999993</v>
      </c>
      <c r="D296" s="252"/>
      <c r="E296" s="329"/>
      <c r="F296" s="165"/>
      <c r="G296" s="165">
        <f t="shared" si="18"/>
        <v>0</v>
      </c>
      <c r="H296" s="165"/>
    </row>
    <row r="297" spans="1:8" ht="11.25" customHeight="1">
      <c r="A297" s="204">
        <f t="shared" si="17"/>
        <v>274</v>
      </c>
      <c r="B297" s="329" t="s">
        <v>655</v>
      </c>
      <c r="C297" s="238" t="s">
        <v>62</v>
      </c>
      <c r="D297" s="252"/>
      <c r="E297" s="329"/>
      <c r="F297" s="165"/>
      <c r="G297" s="165"/>
      <c r="H297" s="165"/>
    </row>
    <row r="298" spans="1:8" ht="11.25" customHeight="1">
      <c r="A298" s="204">
        <f t="shared" si="17"/>
        <v>275</v>
      </c>
      <c r="B298" s="329" t="s">
        <v>656</v>
      </c>
      <c r="C298" s="238">
        <v>65</v>
      </c>
      <c r="D298" s="252"/>
      <c r="E298" s="329"/>
      <c r="F298" s="165"/>
      <c r="G298" s="165">
        <f>F298*C298</f>
        <v>0</v>
      </c>
      <c r="H298" s="165"/>
    </row>
    <row r="299" spans="1:8" ht="11.25" customHeight="1">
      <c r="A299" s="204">
        <f t="shared" si="17"/>
        <v>276</v>
      </c>
      <c r="B299" s="329" t="s">
        <v>657</v>
      </c>
      <c r="C299" s="238">
        <v>12.1</v>
      </c>
      <c r="D299" s="252"/>
      <c r="E299" s="329"/>
      <c r="F299" s="165"/>
      <c r="G299" s="165">
        <f>F299*C299</f>
        <v>0</v>
      </c>
      <c r="H299" s="165"/>
    </row>
    <row r="300" spans="1:8" ht="11.25" customHeight="1">
      <c r="A300" s="204">
        <f t="shared" si="17"/>
        <v>277</v>
      </c>
      <c r="B300" s="329" t="s">
        <v>658</v>
      </c>
      <c r="C300" s="238" t="s">
        <v>62</v>
      </c>
      <c r="D300" s="252"/>
      <c r="E300" s="329"/>
      <c r="F300" s="165"/>
      <c r="G300" s="165"/>
      <c r="H300" s="165"/>
    </row>
    <row r="301" spans="1:8" ht="11.25" customHeight="1">
      <c r="A301" s="204">
        <f t="shared" si="17"/>
        <v>278</v>
      </c>
      <c r="B301" s="329" t="s">
        <v>659</v>
      </c>
      <c r="C301" s="238">
        <v>8.1999999999999993</v>
      </c>
      <c r="D301" s="252"/>
      <c r="E301" s="329"/>
      <c r="F301" s="165"/>
      <c r="G301" s="165">
        <f t="shared" ref="G301:G307" si="19">F301*C301</f>
        <v>0</v>
      </c>
      <c r="H301" s="165"/>
    </row>
    <row r="302" spans="1:8" ht="11.25" customHeight="1">
      <c r="A302" s="204">
        <f t="shared" si="17"/>
        <v>279</v>
      </c>
      <c r="B302" s="329" t="s">
        <v>660</v>
      </c>
      <c r="C302" s="238">
        <v>390</v>
      </c>
      <c r="D302" s="252"/>
      <c r="E302" s="329"/>
      <c r="F302" s="165"/>
      <c r="G302" s="165">
        <f t="shared" si="19"/>
        <v>0</v>
      </c>
      <c r="H302" s="165"/>
    </row>
    <row r="303" spans="1:8" ht="11.25" customHeight="1">
      <c r="A303" s="204">
        <f t="shared" si="17"/>
        <v>280</v>
      </c>
      <c r="B303" s="329" t="s">
        <v>661</v>
      </c>
      <c r="C303" s="238">
        <v>3</v>
      </c>
      <c r="D303" s="252"/>
      <c r="E303" s="329"/>
      <c r="F303" s="165"/>
      <c r="G303" s="165">
        <f t="shared" si="19"/>
        <v>0</v>
      </c>
      <c r="H303" s="165"/>
    </row>
    <row r="304" spans="1:8" ht="11.25" customHeight="1">
      <c r="A304" s="204">
        <f t="shared" si="17"/>
        <v>281</v>
      </c>
      <c r="B304" s="329" t="s">
        <v>662</v>
      </c>
      <c r="C304" s="238">
        <v>12</v>
      </c>
      <c r="D304" s="252"/>
      <c r="E304" s="329"/>
      <c r="F304" s="165"/>
      <c r="G304" s="165">
        <f t="shared" si="19"/>
        <v>0</v>
      </c>
      <c r="H304" s="165"/>
    </row>
    <row r="305" spans="1:8" ht="11.25" customHeight="1">
      <c r="A305" s="204">
        <f t="shared" si="17"/>
        <v>282</v>
      </c>
      <c r="B305" s="329" t="s">
        <v>663</v>
      </c>
      <c r="C305" s="238">
        <v>5.6</v>
      </c>
      <c r="D305" s="252"/>
      <c r="E305" s="329"/>
      <c r="F305" s="165"/>
      <c r="G305" s="165">
        <f t="shared" si="19"/>
        <v>0</v>
      </c>
      <c r="H305" s="165"/>
    </row>
    <row r="306" spans="1:8" ht="11.25" customHeight="1">
      <c r="A306" s="204">
        <f t="shared" si="17"/>
        <v>283</v>
      </c>
      <c r="B306" s="329" t="s">
        <v>664</v>
      </c>
      <c r="C306" s="238">
        <v>350</v>
      </c>
      <c r="D306" s="252"/>
      <c r="E306" s="329"/>
      <c r="F306" s="165"/>
      <c r="G306" s="165">
        <f t="shared" si="19"/>
        <v>0</v>
      </c>
      <c r="H306" s="165"/>
    </row>
    <row r="307" spans="1:8" ht="11.25" customHeight="1">
      <c r="A307" s="204">
        <f t="shared" si="17"/>
        <v>284</v>
      </c>
      <c r="B307" s="165" t="s">
        <v>665</v>
      </c>
      <c r="C307" s="238">
        <v>15</v>
      </c>
      <c r="D307" s="252"/>
      <c r="E307" s="165"/>
      <c r="F307" s="165"/>
      <c r="G307" s="165">
        <f t="shared" si="19"/>
        <v>0</v>
      </c>
      <c r="H307" s="165"/>
    </row>
    <row r="308" spans="1:8" ht="11.25" customHeight="1">
      <c r="A308" s="324"/>
      <c r="B308" s="322"/>
      <c r="C308" s="61"/>
      <c r="D308" s="128"/>
      <c r="E308" s="322"/>
      <c r="F308" s="165"/>
      <c r="G308" s="165"/>
      <c r="H308" s="165"/>
    </row>
    <row r="309" spans="1:8" ht="15.75" customHeight="1">
      <c r="A309" s="188"/>
      <c r="B309" s="79" t="s">
        <v>666</v>
      </c>
      <c r="C309" s="136"/>
      <c r="D309" s="247"/>
      <c r="E309" s="79"/>
      <c r="F309" s="151"/>
      <c r="G309" s="151"/>
      <c r="H309" s="151"/>
    </row>
    <row r="310" spans="1:8" ht="11.25" customHeight="1">
      <c r="A310" s="204">
        <v>282</v>
      </c>
      <c r="B310" s="329" t="s">
        <v>667</v>
      </c>
      <c r="C310" s="238" t="s">
        <v>62</v>
      </c>
      <c r="D310" s="252"/>
      <c r="E310" s="329"/>
      <c r="F310" s="165"/>
      <c r="G310" s="165" t="e">
        <f t="shared" ref="G310:G341" si="20">F310*C310</f>
        <v>#VALUE!</v>
      </c>
      <c r="H310" s="165"/>
    </row>
    <row r="311" spans="1:8" ht="11.25" customHeight="1">
      <c r="A311" s="204">
        <f t="shared" ref="A311:A342" si="21">A310+1</f>
        <v>283</v>
      </c>
      <c r="B311" s="329" t="s">
        <v>668</v>
      </c>
      <c r="C311" s="238">
        <v>1</v>
      </c>
      <c r="D311" s="252"/>
      <c r="E311" s="329"/>
      <c r="F311" s="165"/>
      <c r="G311" s="165">
        <f t="shared" si="20"/>
        <v>0</v>
      </c>
      <c r="H311" s="165"/>
    </row>
    <row r="312" spans="1:8" ht="11.25" customHeight="1">
      <c r="A312" s="204">
        <f t="shared" si="21"/>
        <v>284</v>
      </c>
      <c r="B312" s="329" t="s">
        <v>669</v>
      </c>
      <c r="C312" s="238">
        <v>5</v>
      </c>
      <c r="D312" s="252"/>
      <c r="E312" s="329"/>
      <c r="F312" s="165"/>
      <c r="G312" s="165">
        <f t="shared" si="20"/>
        <v>0</v>
      </c>
      <c r="H312" s="165"/>
    </row>
    <row r="313" spans="1:8" ht="11.25" customHeight="1">
      <c r="A313" s="204">
        <f t="shared" si="21"/>
        <v>285</v>
      </c>
      <c r="B313" s="329" t="s">
        <v>670</v>
      </c>
      <c r="C313" s="238">
        <v>5.3</v>
      </c>
      <c r="D313" s="252"/>
      <c r="E313" s="329"/>
      <c r="F313" s="165"/>
      <c r="G313" s="165">
        <f t="shared" si="20"/>
        <v>0</v>
      </c>
      <c r="H313" s="165"/>
    </row>
    <row r="314" spans="1:8" ht="11.25" customHeight="1">
      <c r="A314" s="204">
        <f t="shared" si="21"/>
        <v>286</v>
      </c>
      <c r="B314" s="329" t="s">
        <v>671</v>
      </c>
      <c r="C314" s="238">
        <v>78</v>
      </c>
      <c r="D314" s="252"/>
      <c r="E314" s="329"/>
      <c r="F314" s="165"/>
      <c r="G314" s="165">
        <f t="shared" si="20"/>
        <v>0</v>
      </c>
      <c r="H314" s="165"/>
    </row>
    <row r="315" spans="1:8" ht="11.25" customHeight="1">
      <c r="A315" s="204">
        <f t="shared" si="21"/>
        <v>287</v>
      </c>
      <c r="B315" s="329" t="s">
        <v>672</v>
      </c>
      <c r="C315" s="238">
        <v>90</v>
      </c>
      <c r="D315" s="252"/>
      <c r="E315" s="329"/>
      <c r="F315" s="165"/>
      <c r="G315" s="165">
        <f t="shared" si="20"/>
        <v>0</v>
      </c>
      <c r="H315" s="165"/>
    </row>
    <row r="316" spans="1:8" ht="11.25" customHeight="1">
      <c r="A316" s="204">
        <f t="shared" si="21"/>
        <v>288</v>
      </c>
      <c r="B316" s="329" t="s">
        <v>673</v>
      </c>
      <c r="C316" s="238">
        <v>2.7</v>
      </c>
      <c r="D316" s="252"/>
      <c r="E316" s="329"/>
      <c r="F316" s="165"/>
      <c r="G316" s="165">
        <f t="shared" si="20"/>
        <v>0</v>
      </c>
      <c r="H316" s="165"/>
    </row>
    <row r="317" spans="1:8" ht="11.25" customHeight="1">
      <c r="A317" s="204">
        <f t="shared" si="21"/>
        <v>289</v>
      </c>
      <c r="B317" s="329" t="s">
        <v>674</v>
      </c>
      <c r="C317" s="238">
        <v>4</v>
      </c>
      <c r="D317" s="252"/>
      <c r="E317" s="329"/>
      <c r="F317" s="165"/>
      <c r="G317" s="165">
        <f t="shared" si="20"/>
        <v>0</v>
      </c>
      <c r="H317" s="165"/>
    </row>
    <row r="318" spans="1:8" ht="11.25" customHeight="1">
      <c r="A318" s="204">
        <f t="shared" si="21"/>
        <v>290</v>
      </c>
      <c r="B318" s="329" t="s">
        <v>675</v>
      </c>
      <c r="C318" s="238">
        <v>4.2</v>
      </c>
      <c r="D318" s="252"/>
      <c r="E318" s="329"/>
      <c r="F318" s="165"/>
      <c r="G318" s="165">
        <f t="shared" si="20"/>
        <v>0</v>
      </c>
      <c r="H318" s="165"/>
    </row>
    <row r="319" spans="1:8" ht="11.25" customHeight="1">
      <c r="A319" s="204">
        <f t="shared" si="21"/>
        <v>291</v>
      </c>
      <c r="B319" s="329" t="s">
        <v>676</v>
      </c>
      <c r="C319" s="238">
        <v>8</v>
      </c>
      <c r="D319" s="252"/>
      <c r="E319" s="329"/>
      <c r="F319" s="165"/>
      <c r="G319" s="165">
        <f t="shared" si="20"/>
        <v>0</v>
      </c>
      <c r="H319" s="165"/>
    </row>
    <row r="320" spans="1:8" ht="11.25" customHeight="1">
      <c r="A320" s="204">
        <f t="shared" si="21"/>
        <v>292</v>
      </c>
      <c r="B320" s="329" t="s">
        <v>677</v>
      </c>
      <c r="C320" s="238">
        <v>9</v>
      </c>
      <c r="D320" s="252"/>
      <c r="E320" s="329"/>
      <c r="F320" s="165"/>
      <c r="G320" s="165">
        <f t="shared" si="20"/>
        <v>0</v>
      </c>
      <c r="H320" s="165"/>
    </row>
    <row r="321" spans="1:8" ht="11.25" customHeight="1">
      <c r="A321" s="204">
        <f t="shared" si="21"/>
        <v>293</v>
      </c>
      <c r="B321" s="329" t="s">
        <v>678</v>
      </c>
      <c r="C321" s="238">
        <v>7</v>
      </c>
      <c r="D321" s="252"/>
      <c r="E321" s="329"/>
      <c r="F321" s="165"/>
      <c r="G321" s="165">
        <f t="shared" si="20"/>
        <v>0</v>
      </c>
      <c r="H321" s="165"/>
    </row>
    <row r="322" spans="1:8" ht="11.25" customHeight="1">
      <c r="A322" s="204">
        <f t="shared" si="21"/>
        <v>294</v>
      </c>
      <c r="B322" s="329" t="s">
        <v>679</v>
      </c>
      <c r="C322" s="238">
        <v>6</v>
      </c>
      <c r="D322" s="252"/>
      <c r="E322" s="329"/>
      <c r="F322" s="165"/>
      <c r="G322" s="165">
        <f t="shared" si="20"/>
        <v>0</v>
      </c>
      <c r="H322" s="165"/>
    </row>
    <row r="323" spans="1:8" ht="11.25" customHeight="1">
      <c r="A323" s="204">
        <f t="shared" si="21"/>
        <v>295</v>
      </c>
      <c r="B323" s="329" t="s">
        <v>680</v>
      </c>
      <c r="C323" s="238">
        <v>9</v>
      </c>
      <c r="D323" s="252"/>
      <c r="E323" s="329"/>
      <c r="F323" s="165"/>
      <c r="G323" s="165">
        <f t="shared" si="20"/>
        <v>0</v>
      </c>
      <c r="H323" s="165"/>
    </row>
    <row r="324" spans="1:8" ht="11.25" customHeight="1">
      <c r="A324" s="204">
        <f t="shared" si="21"/>
        <v>296</v>
      </c>
      <c r="B324" s="329" t="s">
        <v>681</v>
      </c>
      <c r="C324" s="238">
        <v>2.5</v>
      </c>
      <c r="D324" s="252"/>
      <c r="E324" s="329"/>
      <c r="F324" s="165"/>
      <c r="G324" s="165">
        <f t="shared" si="20"/>
        <v>0</v>
      </c>
      <c r="H324" s="165"/>
    </row>
    <row r="325" spans="1:8" ht="11.25" customHeight="1">
      <c r="A325" s="204">
        <f t="shared" si="21"/>
        <v>297</v>
      </c>
      <c r="B325" s="329" t="s">
        <v>682</v>
      </c>
      <c r="C325" s="238">
        <v>2.5</v>
      </c>
      <c r="D325" s="252"/>
      <c r="E325" s="329"/>
      <c r="F325" s="165"/>
      <c r="G325" s="165">
        <f t="shared" si="20"/>
        <v>0</v>
      </c>
      <c r="H325" s="165"/>
    </row>
    <row r="326" spans="1:8" ht="11.25" customHeight="1">
      <c r="A326" s="204">
        <f t="shared" si="21"/>
        <v>298</v>
      </c>
      <c r="B326" s="329" t="s">
        <v>683</v>
      </c>
      <c r="C326" s="238">
        <v>2</v>
      </c>
      <c r="D326" s="252"/>
      <c r="E326" s="329"/>
      <c r="F326" s="165"/>
      <c r="G326" s="165">
        <f t="shared" si="20"/>
        <v>0</v>
      </c>
      <c r="H326" s="165"/>
    </row>
    <row r="327" spans="1:8" ht="11.25" customHeight="1">
      <c r="A327" s="204">
        <f t="shared" si="21"/>
        <v>299</v>
      </c>
      <c r="B327" s="329" t="s">
        <v>684</v>
      </c>
      <c r="C327" s="238">
        <v>1.8</v>
      </c>
      <c r="D327" s="252"/>
      <c r="E327" s="329"/>
      <c r="F327" s="165"/>
      <c r="G327" s="165">
        <f t="shared" si="20"/>
        <v>0</v>
      </c>
      <c r="H327" s="165"/>
    </row>
    <row r="328" spans="1:8" ht="11.25" customHeight="1">
      <c r="A328" s="204">
        <f t="shared" si="21"/>
        <v>300</v>
      </c>
      <c r="B328" s="329" t="s">
        <v>685</v>
      </c>
      <c r="C328" s="238">
        <v>1.85</v>
      </c>
      <c r="D328" s="252"/>
      <c r="E328" s="329"/>
      <c r="F328" s="165"/>
      <c r="G328" s="165">
        <f t="shared" si="20"/>
        <v>0</v>
      </c>
      <c r="H328" s="165"/>
    </row>
    <row r="329" spans="1:8" ht="11.25" customHeight="1">
      <c r="A329" s="204">
        <f t="shared" si="21"/>
        <v>301</v>
      </c>
      <c r="B329" s="329" t="s">
        <v>686</v>
      </c>
      <c r="C329" s="238">
        <v>2</v>
      </c>
      <c r="D329" s="252"/>
      <c r="E329" s="329"/>
      <c r="F329" s="165"/>
      <c r="G329" s="165">
        <f t="shared" si="20"/>
        <v>0</v>
      </c>
      <c r="H329" s="165"/>
    </row>
    <row r="330" spans="1:8" ht="11.25" customHeight="1">
      <c r="A330" s="204">
        <f t="shared" si="21"/>
        <v>302</v>
      </c>
      <c r="B330" s="329" t="s">
        <v>687</v>
      </c>
      <c r="C330" s="238">
        <v>2</v>
      </c>
      <c r="D330" s="252"/>
      <c r="E330" s="329"/>
      <c r="F330" s="165"/>
      <c r="G330" s="165">
        <f t="shared" si="20"/>
        <v>0</v>
      </c>
      <c r="H330" s="165"/>
    </row>
    <row r="331" spans="1:8" ht="11.25" customHeight="1">
      <c r="A331" s="204">
        <f t="shared" si="21"/>
        <v>303</v>
      </c>
      <c r="B331" s="329" t="s">
        <v>688</v>
      </c>
      <c r="C331" s="238">
        <v>2</v>
      </c>
      <c r="D331" s="252"/>
      <c r="E331" s="329"/>
      <c r="F331" s="165"/>
      <c r="G331" s="165">
        <f t="shared" si="20"/>
        <v>0</v>
      </c>
      <c r="H331" s="165"/>
    </row>
    <row r="332" spans="1:8" ht="11.25" customHeight="1">
      <c r="A332" s="204">
        <f t="shared" si="21"/>
        <v>304</v>
      </c>
      <c r="B332" s="329" t="s">
        <v>689</v>
      </c>
      <c r="C332" s="238">
        <v>2</v>
      </c>
      <c r="D332" s="252"/>
      <c r="E332" s="329"/>
      <c r="F332" s="165"/>
      <c r="G332" s="165">
        <f t="shared" si="20"/>
        <v>0</v>
      </c>
      <c r="H332" s="165"/>
    </row>
    <row r="333" spans="1:8" ht="11.25" customHeight="1">
      <c r="A333" s="204">
        <f t="shared" si="21"/>
        <v>305</v>
      </c>
      <c r="B333" s="329" t="s">
        <v>690</v>
      </c>
      <c r="C333" s="238">
        <v>2</v>
      </c>
      <c r="D333" s="252"/>
      <c r="E333" s="329"/>
      <c r="F333" s="165"/>
      <c r="G333" s="165">
        <f t="shared" si="20"/>
        <v>0</v>
      </c>
      <c r="H333" s="165"/>
    </row>
    <row r="334" spans="1:8" ht="11.25" customHeight="1">
      <c r="A334" s="204">
        <f t="shared" si="21"/>
        <v>306</v>
      </c>
      <c r="B334" s="329" t="s">
        <v>691</v>
      </c>
      <c r="C334" s="238">
        <v>16</v>
      </c>
      <c r="D334" s="252"/>
      <c r="E334" s="329"/>
      <c r="F334" s="165"/>
      <c r="G334" s="165">
        <f t="shared" si="20"/>
        <v>0</v>
      </c>
      <c r="H334" s="165"/>
    </row>
    <row r="335" spans="1:8" ht="11.25" customHeight="1">
      <c r="A335" s="204">
        <f t="shared" si="21"/>
        <v>307</v>
      </c>
      <c r="B335" s="329" t="s">
        <v>692</v>
      </c>
      <c r="C335" s="238">
        <v>15</v>
      </c>
      <c r="D335" s="252"/>
      <c r="E335" s="329"/>
      <c r="F335" s="165"/>
      <c r="G335" s="165">
        <f t="shared" si="20"/>
        <v>0</v>
      </c>
      <c r="H335" s="165"/>
    </row>
    <row r="336" spans="1:8" ht="11.25" customHeight="1">
      <c r="A336" s="204">
        <f t="shared" si="21"/>
        <v>308</v>
      </c>
      <c r="B336" s="329" t="s">
        <v>693</v>
      </c>
      <c r="C336" s="238">
        <v>38</v>
      </c>
      <c r="D336" s="252"/>
      <c r="E336" s="329"/>
      <c r="F336" s="165"/>
      <c r="G336" s="165">
        <f t="shared" si="20"/>
        <v>0</v>
      </c>
      <c r="H336" s="165"/>
    </row>
    <row r="337" spans="1:8" ht="11.25" customHeight="1">
      <c r="A337" s="204">
        <f t="shared" si="21"/>
        <v>309</v>
      </c>
      <c r="B337" s="329" t="s">
        <v>694</v>
      </c>
      <c r="C337" s="238">
        <v>42</v>
      </c>
      <c r="D337" s="252"/>
      <c r="E337" s="329"/>
      <c r="F337" s="165"/>
      <c r="G337" s="165">
        <f t="shared" si="20"/>
        <v>0</v>
      </c>
      <c r="H337" s="165"/>
    </row>
    <row r="338" spans="1:8" ht="11.25" customHeight="1">
      <c r="A338" s="204">
        <f t="shared" si="21"/>
        <v>310</v>
      </c>
      <c r="B338" s="329" t="s">
        <v>695</v>
      </c>
      <c r="C338" s="238">
        <v>320</v>
      </c>
      <c r="D338" s="252"/>
      <c r="E338" s="329"/>
      <c r="F338" s="165"/>
      <c r="G338" s="165">
        <f t="shared" si="20"/>
        <v>0</v>
      </c>
      <c r="H338" s="165"/>
    </row>
    <row r="339" spans="1:8" ht="11.25" customHeight="1">
      <c r="A339" s="204">
        <f t="shared" si="21"/>
        <v>311</v>
      </c>
      <c r="B339" s="329" t="s">
        <v>696</v>
      </c>
      <c r="C339" s="238">
        <v>380</v>
      </c>
      <c r="D339" s="252"/>
      <c r="E339" s="329"/>
      <c r="F339" s="165"/>
      <c r="G339" s="165">
        <f t="shared" si="20"/>
        <v>0</v>
      </c>
      <c r="H339" s="165"/>
    </row>
    <row r="340" spans="1:8" ht="11.25" customHeight="1">
      <c r="A340" s="204">
        <f t="shared" si="21"/>
        <v>312</v>
      </c>
      <c r="B340" s="329" t="s">
        <v>697</v>
      </c>
      <c r="C340" s="238">
        <v>440</v>
      </c>
      <c r="D340" s="252"/>
      <c r="E340" s="329"/>
      <c r="F340" s="165"/>
      <c r="G340" s="165">
        <f t="shared" si="20"/>
        <v>0</v>
      </c>
      <c r="H340" s="165"/>
    </row>
    <row r="341" spans="1:8" ht="11.25" customHeight="1">
      <c r="A341" s="204">
        <f t="shared" si="21"/>
        <v>313</v>
      </c>
      <c r="B341" s="329" t="s">
        <v>698</v>
      </c>
      <c r="C341" s="238">
        <v>6.7</v>
      </c>
      <c r="D341" s="252"/>
      <c r="E341" s="329"/>
      <c r="F341" s="165"/>
      <c r="G341" s="165">
        <f t="shared" si="20"/>
        <v>0</v>
      </c>
      <c r="H341" s="165"/>
    </row>
    <row r="342" spans="1:8" ht="11.25" customHeight="1">
      <c r="A342" s="204">
        <f t="shared" si="21"/>
        <v>314</v>
      </c>
      <c r="B342" s="329" t="s">
        <v>699</v>
      </c>
      <c r="C342" s="238" t="s">
        <v>62</v>
      </c>
      <c r="D342" s="252"/>
      <c r="E342" s="329"/>
      <c r="F342" s="165"/>
      <c r="G342" s="165"/>
      <c r="H342" s="165"/>
    </row>
    <row r="343" spans="1:8" ht="11.25" customHeight="1">
      <c r="A343" s="204">
        <f t="shared" ref="A343:A374" si="22">A342+1</f>
        <v>315</v>
      </c>
      <c r="B343" s="329" t="s">
        <v>700</v>
      </c>
      <c r="C343" s="238">
        <v>1.5</v>
      </c>
      <c r="D343" s="252"/>
      <c r="E343" s="329"/>
      <c r="F343" s="165"/>
      <c r="G343" s="165">
        <f t="shared" ref="G343:G368" si="23">F343*C343</f>
        <v>0</v>
      </c>
      <c r="H343" s="165"/>
    </row>
    <row r="344" spans="1:8" ht="11.25" customHeight="1">
      <c r="A344" s="204">
        <f t="shared" si="22"/>
        <v>316</v>
      </c>
      <c r="B344" s="329" t="s">
        <v>701</v>
      </c>
      <c r="C344" s="238">
        <v>2</v>
      </c>
      <c r="D344" s="252"/>
      <c r="E344" s="329"/>
      <c r="F344" s="165"/>
      <c r="G344" s="165">
        <f t="shared" si="23"/>
        <v>0</v>
      </c>
      <c r="H344" s="165"/>
    </row>
    <row r="345" spans="1:8" ht="11.25" customHeight="1">
      <c r="A345" s="204">
        <f t="shared" si="22"/>
        <v>317</v>
      </c>
      <c r="B345" s="329" t="s">
        <v>702</v>
      </c>
      <c r="C345" s="238">
        <v>10</v>
      </c>
      <c r="D345" s="252"/>
      <c r="E345" s="329"/>
      <c r="F345" s="165"/>
      <c r="G345" s="165">
        <f t="shared" si="23"/>
        <v>0</v>
      </c>
      <c r="H345" s="165"/>
    </row>
    <row r="346" spans="1:8" ht="11.25" customHeight="1">
      <c r="A346" s="204">
        <f t="shared" si="22"/>
        <v>318</v>
      </c>
      <c r="B346" s="329" t="s">
        <v>703</v>
      </c>
      <c r="C346" s="238">
        <v>14</v>
      </c>
      <c r="D346" s="252"/>
      <c r="E346" s="329"/>
      <c r="F346" s="165"/>
      <c r="G346" s="165">
        <f t="shared" si="23"/>
        <v>0</v>
      </c>
      <c r="H346" s="165"/>
    </row>
    <row r="347" spans="1:8" ht="11.25" customHeight="1">
      <c r="A347" s="204">
        <f t="shared" si="22"/>
        <v>319</v>
      </c>
      <c r="B347" s="329" t="s">
        <v>704</v>
      </c>
      <c r="C347" s="238">
        <v>15</v>
      </c>
      <c r="D347" s="252"/>
      <c r="E347" s="329"/>
      <c r="F347" s="165"/>
      <c r="G347" s="165">
        <f t="shared" si="23"/>
        <v>0</v>
      </c>
      <c r="H347" s="165"/>
    </row>
    <row r="348" spans="1:8" ht="11.25" customHeight="1">
      <c r="A348" s="204">
        <f t="shared" si="22"/>
        <v>320</v>
      </c>
      <c r="B348" s="329" t="s">
        <v>705</v>
      </c>
      <c r="C348" s="238">
        <v>3.5</v>
      </c>
      <c r="D348" s="252"/>
      <c r="E348" s="329"/>
      <c r="F348" s="165"/>
      <c r="G348" s="165">
        <f t="shared" si="23"/>
        <v>0</v>
      </c>
      <c r="H348" s="165"/>
    </row>
    <row r="349" spans="1:8" ht="11.25" customHeight="1">
      <c r="A349" s="204">
        <f t="shared" si="22"/>
        <v>321</v>
      </c>
      <c r="B349" s="329" t="s">
        <v>706</v>
      </c>
      <c r="C349" s="238">
        <v>2.8</v>
      </c>
      <c r="D349" s="252"/>
      <c r="E349" s="174"/>
      <c r="F349" s="165"/>
      <c r="G349" s="165">
        <f t="shared" si="23"/>
        <v>0</v>
      </c>
      <c r="H349" s="165"/>
    </row>
    <row r="350" spans="1:8" ht="11.25" customHeight="1">
      <c r="A350" s="204">
        <f t="shared" si="22"/>
        <v>322</v>
      </c>
      <c r="B350" s="329" t="s">
        <v>707</v>
      </c>
      <c r="C350" s="238">
        <v>1.9</v>
      </c>
      <c r="D350" s="252"/>
      <c r="E350" s="174"/>
      <c r="F350" s="165"/>
      <c r="G350" s="165">
        <f t="shared" si="23"/>
        <v>0</v>
      </c>
      <c r="H350" s="165"/>
    </row>
    <row r="351" spans="1:8" ht="11.25" customHeight="1">
      <c r="A351" s="204">
        <f t="shared" si="22"/>
        <v>323</v>
      </c>
      <c r="B351" s="329" t="s">
        <v>707</v>
      </c>
      <c r="C351" s="238">
        <v>1.9</v>
      </c>
      <c r="D351" s="252"/>
      <c r="E351" s="174"/>
      <c r="F351" s="165"/>
      <c r="G351" s="165">
        <f t="shared" si="23"/>
        <v>0</v>
      </c>
      <c r="H351" s="165"/>
    </row>
    <row r="352" spans="1:8" ht="11.25" customHeight="1">
      <c r="A352" s="204">
        <f t="shared" si="22"/>
        <v>324</v>
      </c>
      <c r="B352" s="329" t="s">
        <v>708</v>
      </c>
      <c r="C352" s="238">
        <v>1.9</v>
      </c>
      <c r="D352" s="252"/>
      <c r="E352" s="174"/>
      <c r="F352" s="165"/>
      <c r="G352" s="165">
        <f t="shared" si="23"/>
        <v>0</v>
      </c>
      <c r="H352" s="165"/>
    </row>
    <row r="353" spans="1:8" ht="11.25" customHeight="1">
      <c r="A353" s="204">
        <f t="shared" si="22"/>
        <v>325</v>
      </c>
      <c r="B353" s="329" t="s">
        <v>708</v>
      </c>
      <c r="C353" s="238">
        <v>1.9</v>
      </c>
      <c r="D353" s="252"/>
      <c r="E353" s="174"/>
      <c r="F353" s="165"/>
      <c r="G353" s="165">
        <f t="shared" si="23"/>
        <v>0</v>
      </c>
      <c r="H353" s="165"/>
    </row>
    <row r="354" spans="1:8" ht="11.25" customHeight="1">
      <c r="A354" s="204">
        <f t="shared" si="22"/>
        <v>326</v>
      </c>
      <c r="B354" s="329" t="s">
        <v>709</v>
      </c>
      <c r="C354" s="238">
        <v>30</v>
      </c>
      <c r="D354" s="252"/>
      <c r="E354" s="174"/>
      <c r="F354" s="165"/>
      <c r="G354" s="165">
        <f t="shared" si="23"/>
        <v>0</v>
      </c>
      <c r="H354" s="165"/>
    </row>
    <row r="355" spans="1:8" ht="11.25" customHeight="1">
      <c r="A355" s="204">
        <f t="shared" si="22"/>
        <v>327</v>
      </c>
      <c r="B355" s="329" t="s">
        <v>710</v>
      </c>
      <c r="C355" s="238">
        <v>48</v>
      </c>
      <c r="D355" s="252"/>
      <c r="E355" s="174"/>
      <c r="F355" s="165"/>
      <c r="G355" s="165">
        <f t="shared" si="23"/>
        <v>0</v>
      </c>
      <c r="H355" s="165"/>
    </row>
    <row r="356" spans="1:8" ht="11.25" customHeight="1">
      <c r="A356" s="204">
        <f t="shared" si="22"/>
        <v>328</v>
      </c>
      <c r="B356" s="329" t="s">
        <v>711</v>
      </c>
      <c r="C356" s="238">
        <v>55</v>
      </c>
      <c r="D356" s="252"/>
      <c r="E356" s="174"/>
      <c r="F356" s="165"/>
      <c r="G356" s="165">
        <f t="shared" si="23"/>
        <v>0</v>
      </c>
      <c r="H356" s="165"/>
    </row>
    <row r="357" spans="1:8" ht="11.25" customHeight="1">
      <c r="A357" s="204">
        <f t="shared" si="22"/>
        <v>329</v>
      </c>
      <c r="B357" s="329" t="s">
        <v>712</v>
      </c>
      <c r="C357" s="238">
        <v>0.9</v>
      </c>
      <c r="D357" s="252"/>
      <c r="E357" s="174"/>
      <c r="F357" s="165"/>
      <c r="G357" s="165">
        <f t="shared" si="23"/>
        <v>0</v>
      </c>
      <c r="H357" s="165"/>
    </row>
    <row r="358" spans="1:8" ht="11.25" customHeight="1">
      <c r="A358" s="204">
        <f t="shared" si="22"/>
        <v>330</v>
      </c>
      <c r="B358" s="329" t="s">
        <v>713</v>
      </c>
      <c r="C358" s="238">
        <v>0.9</v>
      </c>
      <c r="D358" s="252"/>
      <c r="E358" s="174"/>
      <c r="F358" s="165"/>
      <c r="G358" s="165">
        <f t="shared" si="23"/>
        <v>0</v>
      </c>
      <c r="H358" s="165"/>
    </row>
    <row r="359" spans="1:8" ht="11.25" customHeight="1">
      <c r="A359" s="204">
        <f t="shared" si="22"/>
        <v>331</v>
      </c>
      <c r="B359" s="329" t="s">
        <v>714</v>
      </c>
      <c r="C359" s="238">
        <v>3.2</v>
      </c>
      <c r="D359" s="252"/>
      <c r="E359" s="174"/>
      <c r="F359" s="165"/>
      <c r="G359" s="165">
        <f t="shared" si="23"/>
        <v>0</v>
      </c>
      <c r="H359" s="165"/>
    </row>
    <row r="360" spans="1:8" ht="11.25" customHeight="1">
      <c r="A360" s="204">
        <f t="shared" si="22"/>
        <v>332</v>
      </c>
      <c r="B360" s="329" t="s">
        <v>715</v>
      </c>
      <c r="C360" s="238">
        <v>3.6</v>
      </c>
      <c r="D360" s="252"/>
      <c r="E360" s="174"/>
      <c r="F360" s="165"/>
      <c r="G360" s="165">
        <f t="shared" si="23"/>
        <v>0</v>
      </c>
      <c r="H360" s="165"/>
    </row>
    <row r="361" spans="1:8" ht="11.25" customHeight="1">
      <c r="A361" s="204">
        <f t="shared" si="22"/>
        <v>333</v>
      </c>
      <c r="B361" s="329" t="s">
        <v>716</v>
      </c>
      <c r="C361" s="238">
        <v>0.1</v>
      </c>
      <c r="D361" s="252"/>
      <c r="E361" s="174"/>
      <c r="F361" s="165"/>
      <c r="G361" s="165">
        <f t="shared" si="23"/>
        <v>0</v>
      </c>
      <c r="H361" s="165"/>
    </row>
    <row r="362" spans="1:8" ht="11.25" customHeight="1">
      <c r="A362" s="204">
        <f t="shared" si="22"/>
        <v>334</v>
      </c>
      <c r="B362" s="329" t="s">
        <v>717</v>
      </c>
      <c r="C362" s="238">
        <v>0.1</v>
      </c>
      <c r="D362" s="252"/>
      <c r="E362" s="174"/>
      <c r="F362" s="165"/>
      <c r="G362" s="165">
        <f t="shared" si="23"/>
        <v>0</v>
      </c>
      <c r="H362" s="165"/>
    </row>
    <row r="363" spans="1:8" ht="11.25" customHeight="1">
      <c r="A363" s="204">
        <f t="shared" si="22"/>
        <v>335</v>
      </c>
      <c r="B363" s="329" t="s">
        <v>718</v>
      </c>
      <c r="C363" s="238">
        <v>0.15</v>
      </c>
      <c r="D363" s="252"/>
      <c r="E363" s="174"/>
      <c r="F363" s="165"/>
      <c r="G363" s="165">
        <f t="shared" si="23"/>
        <v>0</v>
      </c>
      <c r="H363" s="165"/>
    </row>
    <row r="364" spans="1:8" ht="11.25" customHeight="1">
      <c r="A364" s="204">
        <f t="shared" si="22"/>
        <v>336</v>
      </c>
      <c r="B364" s="329" t="s">
        <v>719</v>
      </c>
      <c r="C364" s="238">
        <v>0.1</v>
      </c>
      <c r="D364" s="252"/>
      <c r="E364" s="174"/>
      <c r="F364" s="165"/>
      <c r="G364" s="165">
        <f t="shared" si="23"/>
        <v>0</v>
      </c>
      <c r="H364" s="165"/>
    </row>
    <row r="365" spans="1:8" ht="11.25" customHeight="1">
      <c r="A365" s="204">
        <f t="shared" si="22"/>
        <v>337</v>
      </c>
      <c r="B365" s="329" t="s">
        <v>720</v>
      </c>
      <c r="C365" s="238">
        <v>0.4</v>
      </c>
      <c r="D365" s="252"/>
      <c r="E365" s="174"/>
      <c r="F365" s="165"/>
      <c r="G365" s="165">
        <f t="shared" si="23"/>
        <v>0</v>
      </c>
      <c r="H365" s="165"/>
    </row>
    <row r="366" spans="1:8" ht="11.25" customHeight="1">
      <c r="A366" s="204">
        <f t="shared" si="22"/>
        <v>338</v>
      </c>
      <c r="B366" s="329" t="s">
        <v>721</v>
      </c>
      <c r="C366" s="238">
        <v>0.4</v>
      </c>
      <c r="D366" s="252"/>
      <c r="E366" s="174"/>
      <c r="F366" s="165"/>
      <c r="G366" s="165">
        <f t="shared" si="23"/>
        <v>0</v>
      </c>
      <c r="H366" s="165"/>
    </row>
    <row r="367" spans="1:8" ht="11.25" customHeight="1">
      <c r="A367" s="204">
        <f t="shared" si="22"/>
        <v>339</v>
      </c>
      <c r="B367" s="329" t="s">
        <v>722</v>
      </c>
      <c r="C367" s="238">
        <v>7</v>
      </c>
      <c r="D367" s="252"/>
      <c r="E367" s="174"/>
      <c r="F367" s="165"/>
      <c r="G367" s="165">
        <f t="shared" si="23"/>
        <v>0</v>
      </c>
      <c r="H367" s="165"/>
    </row>
    <row r="368" spans="1:8" ht="11.25" customHeight="1">
      <c r="A368" s="204">
        <f t="shared" si="22"/>
        <v>340</v>
      </c>
      <c r="B368" s="329" t="s">
        <v>723</v>
      </c>
      <c r="C368" s="238">
        <v>7</v>
      </c>
      <c r="D368" s="252"/>
      <c r="E368" s="174"/>
      <c r="F368" s="165"/>
      <c r="G368" s="165">
        <f t="shared" si="23"/>
        <v>0</v>
      </c>
      <c r="H368" s="165"/>
    </row>
    <row r="369" spans="1:8" ht="11.25" customHeight="1">
      <c r="A369" s="204">
        <f t="shared" si="22"/>
        <v>341</v>
      </c>
      <c r="B369" s="329" t="s">
        <v>724</v>
      </c>
      <c r="C369" s="238" t="s">
        <v>62</v>
      </c>
      <c r="D369" s="252"/>
      <c r="E369" s="174"/>
      <c r="F369" s="165"/>
      <c r="G369" s="165"/>
      <c r="H369" s="165"/>
    </row>
    <row r="370" spans="1:8" ht="11.25" customHeight="1">
      <c r="A370" s="204">
        <f t="shared" si="22"/>
        <v>342</v>
      </c>
      <c r="B370" s="329" t="s">
        <v>725</v>
      </c>
      <c r="C370" s="238">
        <v>2</v>
      </c>
      <c r="D370" s="252"/>
      <c r="E370" s="174"/>
      <c r="F370" s="165"/>
      <c r="G370" s="165">
        <f t="shared" ref="G370:G394" si="24">F370*C370</f>
        <v>0</v>
      </c>
      <c r="H370" s="165"/>
    </row>
    <row r="371" spans="1:8" ht="11.25" customHeight="1">
      <c r="A371" s="204">
        <f t="shared" si="22"/>
        <v>343</v>
      </c>
      <c r="B371" s="329" t="s">
        <v>726</v>
      </c>
      <c r="C371" s="238">
        <v>3</v>
      </c>
      <c r="D371" s="252"/>
      <c r="E371" s="174"/>
      <c r="F371" s="165"/>
      <c r="G371" s="165">
        <f t="shared" si="24"/>
        <v>0</v>
      </c>
      <c r="H371" s="165"/>
    </row>
    <row r="372" spans="1:8" ht="11.25" customHeight="1">
      <c r="A372" s="204">
        <f t="shared" si="22"/>
        <v>344</v>
      </c>
      <c r="B372" s="329" t="s">
        <v>727</v>
      </c>
      <c r="C372" s="238">
        <v>2</v>
      </c>
      <c r="D372" s="252"/>
      <c r="E372" s="174"/>
      <c r="F372" s="165"/>
      <c r="G372" s="165">
        <f t="shared" si="24"/>
        <v>0</v>
      </c>
      <c r="H372" s="165"/>
    </row>
    <row r="373" spans="1:8" ht="11.25" customHeight="1">
      <c r="A373" s="204">
        <f t="shared" si="22"/>
        <v>345</v>
      </c>
      <c r="B373" s="329" t="s">
        <v>728</v>
      </c>
      <c r="C373" s="238">
        <v>1.9</v>
      </c>
      <c r="D373" s="252"/>
      <c r="E373" s="174"/>
      <c r="F373" s="165"/>
      <c r="G373" s="165">
        <f t="shared" si="24"/>
        <v>0</v>
      </c>
      <c r="H373" s="165"/>
    </row>
    <row r="374" spans="1:8" ht="11.25" customHeight="1">
      <c r="A374" s="204">
        <f t="shared" si="22"/>
        <v>346</v>
      </c>
      <c r="B374" s="329" t="s">
        <v>729</v>
      </c>
      <c r="C374" s="238">
        <v>26</v>
      </c>
      <c r="D374" s="252"/>
      <c r="E374" s="174"/>
      <c r="F374" s="165"/>
      <c r="G374" s="165">
        <f t="shared" si="24"/>
        <v>0</v>
      </c>
      <c r="H374" s="165"/>
    </row>
    <row r="375" spans="1:8" ht="11.25" customHeight="1">
      <c r="A375" s="204">
        <f t="shared" ref="A375:A406" si="25">A374+1</f>
        <v>347</v>
      </c>
      <c r="B375" s="329" t="s">
        <v>730</v>
      </c>
      <c r="C375" s="238">
        <v>30</v>
      </c>
      <c r="D375" s="252"/>
      <c r="E375" s="174"/>
      <c r="F375" s="165"/>
      <c r="G375" s="165">
        <f t="shared" si="24"/>
        <v>0</v>
      </c>
      <c r="H375" s="165"/>
    </row>
    <row r="376" spans="1:8" ht="11.25" customHeight="1">
      <c r="A376" s="204">
        <f t="shared" si="25"/>
        <v>348</v>
      </c>
      <c r="B376" s="329" t="s">
        <v>731</v>
      </c>
      <c r="C376" s="238">
        <v>10.5</v>
      </c>
      <c r="D376" s="252"/>
      <c r="E376" s="174"/>
      <c r="F376" s="165"/>
      <c r="G376" s="165">
        <f t="shared" si="24"/>
        <v>0</v>
      </c>
      <c r="H376" s="165"/>
    </row>
    <row r="377" spans="1:8" ht="11.25" customHeight="1">
      <c r="A377" s="204">
        <f t="shared" si="25"/>
        <v>349</v>
      </c>
      <c r="B377" s="329" t="s">
        <v>732</v>
      </c>
      <c r="C377" s="238">
        <v>11.4</v>
      </c>
      <c r="D377" s="252"/>
      <c r="E377" s="174"/>
      <c r="F377" s="165"/>
      <c r="G377" s="165">
        <f t="shared" si="24"/>
        <v>0</v>
      </c>
      <c r="H377" s="165"/>
    </row>
    <row r="378" spans="1:8" ht="11.25" customHeight="1">
      <c r="A378" s="204">
        <f t="shared" si="25"/>
        <v>350</v>
      </c>
      <c r="B378" s="329" t="s">
        <v>733</v>
      </c>
      <c r="C378" s="238">
        <v>2.2999999999999998</v>
      </c>
      <c r="D378" s="252"/>
      <c r="E378" s="174"/>
      <c r="F378" s="165"/>
      <c r="G378" s="165">
        <f t="shared" si="24"/>
        <v>0</v>
      </c>
      <c r="H378" s="165"/>
    </row>
    <row r="379" spans="1:8" ht="11.25" customHeight="1">
      <c r="A379" s="204">
        <f t="shared" si="25"/>
        <v>351</v>
      </c>
      <c r="B379" s="329" t="s">
        <v>734</v>
      </c>
      <c r="C379" s="238">
        <v>19.5</v>
      </c>
      <c r="D379" s="252"/>
      <c r="E379" s="174"/>
      <c r="F379" s="165"/>
      <c r="G379" s="165">
        <f t="shared" si="24"/>
        <v>0</v>
      </c>
      <c r="H379" s="165"/>
    </row>
    <row r="380" spans="1:8" ht="11.25" customHeight="1">
      <c r="A380" s="204">
        <f t="shared" si="25"/>
        <v>352</v>
      </c>
      <c r="B380" s="329" t="s">
        <v>735</v>
      </c>
      <c r="C380" s="238">
        <v>29.9</v>
      </c>
      <c r="D380" s="252"/>
      <c r="E380" s="174"/>
      <c r="F380" s="165"/>
      <c r="G380" s="165">
        <f t="shared" si="24"/>
        <v>0</v>
      </c>
      <c r="H380" s="165"/>
    </row>
    <row r="381" spans="1:8" ht="11.25" customHeight="1">
      <c r="A381" s="204">
        <f t="shared" si="25"/>
        <v>353</v>
      </c>
      <c r="B381" s="329" t="s">
        <v>736</v>
      </c>
      <c r="C381" s="238">
        <v>2</v>
      </c>
      <c r="D381" s="252"/>
      <c r="E381" s="174"/>
      <c r="F381" s="165"/>
      <c r="G381" s="165">
        <f t="shared" si="24"/>
        <v>0</v>
      </c>
      <c r="H381" s="165"/>
    </row>
    <row r="382" spans="1:8" ht="11.25" customHeight="1">
      <c r="A382" s="204">
        <f t="shared" si="25"/>
        <v>354</v>
      </c>
      <c r="B382" s="329" t="s">
        <v>737</v>
      </c>
      <c r="C382" s="238">
        <v>25.7</v>
      </c>
      <c r="D382" s="252"/>
      <c r="E382" s="174"/>
      <c r="F382" s="165"/>
      <c r="G382" s="165">
        <f t="shared" si="24"/>
        <v>0</v>
      </c>
      <c r="H382" s="165"/>
    </row>
    <row r="383" spans="1:8" ht="11.25" customHeight="1">
      <c r="A383" s="204">
        <f t="shared" si="25"/>
        <v>355</v>
      </c>
      <c r="B383" s="329" t="s">
        <v>738</v>
      </c>
      <c r="C383" s="238">
        <v>31.5</v>
      </c>
      <c r="D383" s="252"/>
      <c r="E383" s="174"/>
      <c r="F383" s="165"/>
      <c r="G383" s="165">
        <f t="shared" si="24"/>
        <v>0</v>
      </c>
      <c r="H383" s="165"/>
    </row>
    <row r="384" spans="1:8" ht="11.25" customHeight="1">
      <c r="A384" s="204">
        <f t="shared" si="25"/>
        <v>356</v>
      </c>
      <c r="B384" s="329" t="s">
        <v>739</v>
      </c>
      <c r="C384" s="238">
        <v>1</v>
      </c>
      <c r="D384" s="252"/>
      <c r="E384" s="174"/>
      <c r="F384" s="165"/>
      <c r="G384" s="165">
        <f t="shared" si="24"/>
        <v>0</v>
      </c>
      <c r="H384" s="165"/>
    </row>
    <row r="385" spans="1:8" ht="11.25" customHeight="1">
      <c r="A385" s="204">
        <f t="shared" si="25"/>
        <v>357</v>
      </c>
      <c r="B385" s="329" t="s">
        <v>740</v>
      </c>
      <c r="C385" s="238">
        <v>1</v>
      </c>
      <c r="D385" s="252"/>
      <c r="E385" s="174"/>
      <c r="F385" s="165"/>
      <c r="G385" s="165">
        <f t="shared" si="24"/>
        <v>0</v>
      </c>
      <c r="H385" s="165"/>
    </row>
    <row r="386" spans="1:8" ht="11.25" customHeight="1">
      <c r="A386" s="204">
        <f t="shared" si="25"/>
        <v>358</v>
      </c>
      <c r="B386" s="329" t="s">
        <v>741</v>
      </c>
      <c r="C386" s="238">
        <v>0.6</v>
      </c>
      <c r="D386" s="252"/>
      <c r="E386" s="174"/>
      <c r="F386" s="165"/>
      <c r="G386" s="165">
        <f t="shared" si="24"/>
        <v>0</v>
      </c>
      <c r="H386" s="165"/>
    </row>
    <row r="387" spans="1:8" ht="11.25" customHeight="1">
      <c r="A387" s="204">
        <f t="shared" si="25"/>
        <v>359</v>
      </c>
      <c r="B387" s="329" t="s">
        <v>742</v>
      </c>
      <c r="C387" s="238">
        <v>1.2</v>
      </c>
      <c r="D387" s="252"/>
      <c r="E387" s="174"/>
      <c r="F387" s="165"/>
      <c r="G387" s="165">
        <f t="shared" si="24"/>
        <v>0</v>
      </c>
      <c r="H387" s="165"/>
    </row>
    <row r="388" spans="1:8" ht="11.25" customHeight="1">
      <c r="A388" s="204">
        <f t="shared" si="25"/>
        <v>360</v>
      </c>
      <c r="B388" s="329" t="s">
        <v>743</v>
      </c>
      <c r="C388" s="238">
        <v>1.2</v>
      </c>
      <c r="D388" s="252"/>
      <c r="E388" s="174"/>
      <c r="F388" s="165"/>
      <c r="G388" s="165">
        <f t="shared" si="24"/>
        <v>0</v>
      </c>
      <c r="H388" s="165"/>
    </row>
    <row r="389" spans="1:8" ht="11.25" customHeight="1">
      <c r="A389" s="204">
        <f t="shared" si="25"/>
        <v>361</v>
      </c>
      <c r="B389" s="329" t="s">
        <v>744</v>
      </c>
      <c r="C389" s="238">
        <v>2.6</v>
      </c>
      <c r="D389" s="252"/>
      <c r="E389" s="174"/>
      <c r="F389" s="165"/>
      <c r="G389" s="165">
        <f t="shared" si="24"/>
        <v>0</v>
      </c>
      <c r="H389" s="165"/>
    </row>
    <row r="390" spans="1:8" ht="11.25" customHeight="1">
      <c r="A390" s="204">
        <f t="shared" si="25"/>
        <v>362</v>
      </c>
      <c r="B390" s="329" t="s">
        <v>745</v>
      </c>
      <c r="C390" s="238">
        <v>1.7</v>
      </c>
      <c r="D390" s="252"/>
      <c r="E390" s="174"/>
      <c r="F390" s="165"/>
      <c r="G390" s="165">
        <f t="shared" si="24"/>
        <v>0</v>
      </c>
      <c r="H390" s="165"/>
    </row>
    <row r="391" spans="1:8" ht="11.25" customHeight="1">
      <c r="A391" s="204">
        <f t="shared" si="25"/>
        <v>363</v>
      </c>
      <c r="B391" s="329" t="s">
        <v>746</v>
      </c>
      <c r="C391" s="238">
        <v>1.6</v>
      </c>
      <c r="D391" s="252"/>
      <c r="E391" s="174"/>
      <c r="F391" s="165"/>
      <c r="G391" s="165">
        <f t="shared" si="24"/>
        <v>0</v>
      </c>
      <c r="H391" s="165"/>
    </row>
    <row r="392" spans="1:8" ht="11.25" customHeight="1">
      <c r="A392" s="204">
        <f t="shared" si="25"/>
        <v>364</v>
      </c>
      <c r="B392" s="329" t="s">
        <v>747</v>
      </c>
      <c r="C392" s="238">
        <v>5</v>
      </c>
      <c r="D392" s="252"/>
      <c r="E392" s="174"/>
      <c r="F392" s="165"/>
      <c r="G392" s="165">
        <f t="shared" si="24"/>
        <v>0</v>
      </c>
      <c r="H392" s="165"/>
    </row>
    <row r="393" spans="1:8" ht="11.25" customHeight="1">
      <c r="A393" s="204">
        <f t="shared" si="25"/>
        <v>365</v>
      </c>
      <c r="B393" s="329" t="s">
        <v>748</v>
      </c>
      <c r="C393" s="238">
        <v>1.1000000000000001</v>
      </c>
      <c r="D393" s="252"/>
      <c r="E393" s="174"/>
      <c r="F393" s="165"/>
      <c r="G393" s="165">
        <f t="shared" si="24"/>
        <v>0</v>
      </c>
      <c r="H393" s="165"/>
    </row>
    <row r="394" spans="1:8" ht="11.25" customHeight="1">
      <c r="A394" s="204">
        <f t="shared" si="25"/>
        <v>366</v>
      </c>
      <c r="B394" s="329" t="s">
        <v>749</v>
      </c>
      <c r="C394" s="238">
        <v>1.2</v>
      </c>
      <c r="D394" s="252"/>
      <c r="E394" s="174"/>
      <c r="F394" s="165"/>
      <c r="G394" s="165">
        <f t="shared" si="24"/>
        <v>0</v>
      </c>
      <c r="H394" s="165"/>
    </row>
    <row r="395" spans="1:8" ht="11.25" customHeight="1">
      <c r="A395" s="204">
        <f t="shared" si="25"/>
        <v>367</v>
      </c>
      <c r="B395" s="329" t="s">
        <v>750</v>
      </c>
      <c r="C395" s="238" t="s">
        <v>62</v>
      </c>
      <c r="D395" s="252"/>
      <c r="E395" s="174"/>
      <c r="F395" s="165"/>
      <c r="G395" s="165"/>
      <c r="H395" s="165"/>
    </row>
    <row r="396" spans="1:8" ht="11.25" customHeight="1">
      <c r="A396" s="204">
        <f t="shared" si="25"/>
        <v>368</v>
      </c>
      <c r="B396" s="329" t="s">
        <v>751</v>
      </c>
      <c r="C396" s="238">
        <v>15</v>
      </c>
      <c r="D396" s="252"/>
      <c r="E396" s="174"/>
      <c r="F396" s="165"/>
      <c r="G396" s="165">
        <f t="shared" ref="G396:G413" si="26">F396*C396</f>
        <v>0</v>
      </c>
      <c r="H396" s="165"/>
    </row>
    <row r="397" spans="1:8" ht="11.25" customHeight="1">
      <c r="A397" s="204">
        <f t="shared" si="25"/>
        <v>369</v>
      </c>
      <c r="B397" s="329" t="s">
        <v>752</v>
      </c>
      <c r="C397" s="238">
        <v>9.8000000000000007</v>
      </c>
      <c r="D397" s="252"/>
      <c r="E397" s="174"/>
      <c r="F397" s="165"/>
      <c r="G397" s="165">
        <f t="shared" si="26"/>
        <v>0</v>
      </c>
      <c r="H397" s="165"/>
    </row>
    <row r="398" spans="1:8" ht="11.25" customHeight="1">
      <c r="A398" s="204">
        <f t="shared" si="25"/>
        <v>370</v>
      </c>
      <c r="B398" s="329" t="s">
        <v>753</v>
      </c>
      <c r="C398" s="238">
        <v>10.4</v>
      </c>
      <c r="D398" s="252"/>
      <c r="E398" s="174"/>
      <c r="F398" s="165"/>
      <c r="G398" s="165">
        <f t="shared" si="26"/>
        <v>0</v>
      </c>
      <c r="H398" s="165"/>
    </row>
    <row r="399" spans="1:8" ht="11.25" customHeight="1">
      <c r="A399" s="204">
        <f t="shared" si="25"/>
        <v>371</v>
      </c>
      <c r="B399" s="329" t="s">
        <v>754</v>
      </c>
      <c r="C399" s="238">
        <v>9</v>
      </c>
      <c r="D399" s="252"/>
      <c r="E399" s="174"/>
      <c r="F399" s="165"/>
      <c r="G399" s="165">
        <f t="shared" si="26"/>
        <v>0</v>
      </c>
      <c r="H399" s="165"/>
    </row>
    <row r="400" spans="1:8" ht="11.25" customHeight="1">
      <c r="A400" s="204">
        <f t="shared" si="25"/>
        <v>372</v>
      </c>
      <c r="B400" s="329" t="s">
        <v>755</v>
      </c>
      <c r="C400" s="238">
        <v>0.2</v>
      </c>
      <c r="D400" s="252"/>
      <c r="E400" s="174"/>
      <c r="F400" s="165"/>
      <c r="G400" s="165">
        <f t="shared" si="26"/>
        <v>0</v>
      </c>
      <c r="H400" s="165"/>
    </row>
    <row r="401" spans="1:8" ht="11.25" customHeight="1">
      <c r="A401" s="204">
        <f t="shared" si="25"/>
        <v>373</v>
      </c>
      <c r="B401" s="329" t="s">
        <v>756</v>
      </c>
      <c r="C401" s="238">
        <v>0.1</v>
      </c>
      <c r="D401" s="252"/>
      <c r="E401" s="174"/>
      <c r="F401" s="165"/>
      <c r="G401" s="165">
        <f t="shared" si="26"/>
        <v>0</v>
      </c>
      <c r="H401" s="165"/>
    </row>
    <row r="402" spans="1:8" ht="11.25" customHeight="1">
      <c r="A402" s="204">
        <f t="shared" si="25"/>
        <v>374</v>
      </c>
      <c r="B402" s="329" t="s">
        <v>757</v>
      </c>
      <c r="C402" s="238">
        <v>0.2</v>
      </c>
      <c r="D402" s="252"/>
      <c r="E402" s="174"/>
      <c r="F402" s="165"/>
      <c r="G402" s="165">
        <f t="shared" si="26"/>
        <v>0</v>
      </c>
      <c r="H402" s="165"/>
    </row>
    <row r="403" spans="1:8" ht="11.25" customHeight="1">
      <c r="A403" s="204">
        <f t="shared" si="25"/>
        <v>375</v>
      </c>
      <c r="B403" s="329" t="s">
        <v>758</v>
      </c>
      <c r="C403" s="238">
        <v>0.8</v>
      </c>
      <c r="D403" s="252"/>
      <c r="E403" s="174"/>
      <c r="F403" s="165"/>
      <c r="G403" s="165">
        <f t="shared" si="26"/>
        <v>0</v>
      </c>
      <c r="H403" s="165"/>
    </row>
    <row r="404" spans="1:8" ht="11.25" customHeight="1">
      <c r="A404" s="204">
        <f t="shared" si="25"/>
        <v>376</v>
      </c>
      <c r="B404" s="329" t="s">
        <v>759</v>
      </c>
      <c r="C404" s="238">
        <v>0.8</v>
      </c>
      <c r="D404" s="252"/>
      <c r="E404" s="174"/>
      <c r="F404" s="165"/>
      <c r="G404" s="165">
        <f t="shared" si="26"/>
        <v>0</v>
      </c>
      <c r="H404" s="165"/>
    </row>
    <row r="405" spans="1:8" ht="11.25" customHeight="1">
      <c r="A405" s="204">
        <f t="shared" si="25"/>
        <v>377</v>
      </c>
      <c r="B405" s="329" t="s">
        <v>760</v>
      </c>
      <c r="C405" s="238">
        <v>0.25</v>
      </c>
      <c r="D405" s="252"/>
      <c r="E405" s="174"/>
      <c r="F405" s="165"/>
      <c r="G405" s="165">
        <f t="shared" si="26"/>
        <v>0</v>
      </c>
      <c r="H405" s="165"/>
    </row>
    <row r="406" spans="1:8" ht="11.25" customHeight="1">
      <c r="A406" s="204">
        <f t="shared" si="25"/>
        <v>378</v>
      </c>
      <c r="B406" s="329" t="s">
        <v>761</v>
      </c>
      <c r="C406" s="238">
        <v>0.3</v>
      </c>
      <c r="D406" s="252"/>
      <c r="E406" s="174"/>
      <c r="F406" s="165"/>
      <c r="G406" s="165">
        <f t="shared" si="26"/>
        <v>0</v>
      </c>
      <c r="H406" s="165"/>
    </row>
    <row r="407" spans="1:8" ht="11.25" customHeight="1">
      <c r="A407" s="204">
        <f t="shared" ref="A407:A438" si="27">A406+1</f>
        <v>379</v>
      </c>
      <c r="B407" s="329" t="s">
        <v>762</v>
      </c>
      <c r="C407" s="238">
        <v>3</v>
      </c>
      <c r="D407" s="252"/>
      <c r="E407" s="174"/>
      <c r="F407" s="165"/>
      <c r="G407" s="165">
        <f t="shared" si="26"/>
        <v>0</v>
      </c>
      <c r="H407" s="165"/>
    </row>
    <row r="408" spans="1:8" ht="11.25" customHeight="1">
      <c r="A408" s="204">
        <f t="shared" si="27"/>
        <v>380</v>
      </c>
      <c r="B408" s="329" t="s">
        <v>763</v>
      </c>
      <c r="C408" s="238">
        <v>3</v>
      </c>
      <c r="D408" s="252"/>
      <c r="E408" s="174"/>
      <c r="F408" s="165"/>
      <c r="G408" s="165">
        <f t="shared" si="26"/>
        <v>0</v>
      </c>
      <c r="H408" s="165"/>
    </row>
    <row r="409" spans="1:8" ht="11.25" customHeight="1">
      <c r="A409" s="204">
        <f t="shared" si="27"/>
        <v>381</v>
      </c>
      <c r="B409" s="329" t="s">
        <v>764</v>
      </c>
      <c r="C409" s="238">
        <v>0.1</v>
      </c>
      <c r="D409" s="252"/>
      <c r="E409" s="174"/>
      <c r="F409" s="165"/>
      <c r="G409" s="165">
        <f t="shared" si="26"/>
        <v>0</v>
      </c>
      <c r="H409" s="165"/>
    </row>
    <row r="410" spans="1:8" ht="11.25" customHeight="1">
      <c r="A410" s="204">
        <f t="shared" si="27"/>
        <v>382</v>
      </c>
      <c r="B410" s="329" t="s">
        <v>765</v>
      </c>
      <c r="C410" s="238">
        <v>0.1</v>
      </c>
      <c r="D410" s="252"/>
      <c r="E410" s="174"/>
      <c r="F410" s="165"/>
      <c r="G410" s="165">
        <f t="shared" si="26"/>
        <v>0</v>
      </c>
      <c r="H410" s="165"/>
    </row>
    <row r="411" spans="1:8" ht="11.25" customHeight="1">
      <c r="A411" s="204">
        <f t="shared" si="27"/>
        <v>383</v>
      </c>
      <c r="B411" s="329" t="s">
        <v>766</v>
      </c>
      <c r="C411" s="238">
        <v>0.5</v>
      </c>
      <c r="D411" s="252"/>
      <c r="E411" s="174"/>
      <c r="F411" s="165"/>
      <c r="G411" s="165">
        <f t="shared" si="26"/>
        <v>0</v>
      </c>
      <c r="H411" s="165"/>
    </row>
    <row r="412" spans="1:8" ht="11.25" customHeight="1">
      <c r="A412" s="204">
        <f t="shared" si="27"/>
        <v>384</v>
      </c>
      <c r="B412" s="329" t="s">
        <v>767</v>
      </c>
      <c r="C412" s="238">
        <v>8.8000000000000007</v>
      </c>
      <c r="D412" s="252"/>
      <c r="E412" s="174"/>
      <c r="F412" s="165"/>
      <c r="G412" s="165">
        <f t="shared" si="26"/>
        <v>0</v>
      </c>
      <c r="H412" s="165"/>
    </row>
    <row r="413" spans="1:8" ht="11.25" customHeight="1">
      <c r="A413" s="204">
        <f t="shared" si="27"/>
        <v>385</v>
      </c>
      <c r="B413" s="329" t="s">
        <v>768</v>
      </c>
      <c r="C413" s="238">
        <v>10.8</v>
      </c>
      <c r="D413" s="252"/>
      <c r="E413" s="174"/>
      <c r="F413" s="165"/>
      <c r="G413" s="165">
        <f t="shared" si="26"/>
        <v>0</v>
      </c>
      <c r="H413" s="165"/>
    </row>
    <row r="414" spans="1:8" ht="11.25" customHeight="1">
      <c r="A414" s="204">
        <f t="shared" si="27"/>
        <v>386</v>
      </c>
      <c r="B414" s="329" t="s">
        <v>769</v>
      </c>
      <c r="C414" s="238" t="s">
        <v>62</v>
      </c>
      <c r="D414" s="252"/>
      <c r="E414" s="174"/>
      <c r="F414" s="165"/>
      <c r="G414" s="165"/>
      <c r="H414" s="165"/>
    </row>
    <row r="415" spans="1:8" ht="11.25" customHeight="1">
      <c r="A415" s="204">
        <f t="shared" si="27"/>
        <v>387</v>
      </c>
      <c r="B415" s="329" t="s">
        <v>770</v>
      </c>
      <c r="C415" s="238">
        <v>115</v>
      </c>
      <c r="D415" s="252"/>
      <c r="E415" s="174"/>
      <c r="F415" s="165"/>
      <c r="G415" s="165">
        <f t="shared" ref="G415:G459" si="28">F415*C415</f>
        <v>0</v>
      </c>
      <c r="H415" s="165"/>
    </row>
    <row r="416" spans="1:8" ht="11.25" customHeight="1">
      <c r="A416" s="204">
        <f t="shared" si="27"/>
        <v>388</v>
      </c>
      <c r="B416" s="329" t="s">
        <v>771</v>
      </c>
      <c r="C416" s="238">
        <v>9.9</v>
      </c>
      <c r="D416" s="252"/>
      <c r="E416" s="174"/>
      <c r="F416" s="165"/>
      <c r="G416" s="165">
        <f t="shared" si="28"/>
        <v>0</v>
      </c>
      <c r="H416" s="165"/>
    </row>
    <row r="417" spans="1:8" ht="11.25" customHeight="1">
      <c r="A417" s="204">
        <f t="shared" si="27"/>
        <v>389</v>
      </c>
      <c r="B417" s="329" t="s">
        <v>772</v>
      </c>
      <c r="C417" s="238">
        <v>1.3</v>
      </c>
      <c r="D417" s="252"/>
      <c r="E417" s="174"/>
      <c r="F417" s="165"/>
      <c r="G417" s="165">
        <f t="shared" si="28"/>
        <v>0</v>
      </c>
      <c r="H417" s="165"/>
    </row>
    <row r="418" spans="1:8" ht="11.25" customHeight="1">
      <c r="A418" s="204">
        <f t="shared" si="27"/>
        <v>390</v>
      </c>
      <c r="B418" s="329" t="s">
        <v>773</v>
      </c>
      <c r="C418" s="238">
        <v>1</v>
      </c>
      <c r="D418" s="252"/>
      <c r="E418" s="174"/>
      <c r="F418" s="165"/>
      <c r="G418" s="165">
        <f t="shared" si="28"/>
        <v>0</v>
      </c>
      <c r="H418" s="165"/>
    </row>
    <row r="419" spans="1:8" ht="11.25" customHeight="1">
      <c r="A419" s="204">
        <f t="shared" si="27"/>
        <v>391</v>
      </c>
      <c r="B419" s="329" t="s">
        <v>774</v>
      </c>
      <c r="C419" s="238">
        <v>3</v>
      </c>
      <c r="D419" s="252"/>
      <c r="E419" s="174"/>
      <c r="F419" s="165"/>
      <c r="G419" s="165">
        <f t="shared" si="28"/>
        <v>0</v>
      </c>
      <c r="H419" s="165"/>
    </row>
    <row r="420" spans="1:8" ht="11.25" customHeight="1">
      <c r="A420" s="204">
        <f t="shared" si="27"/>
        <v>392</v>
      </c>
      <c r="B420" s="329" t="s">
        <v>775</v>
      </c>
      <c r="C420" s="238">
        <v>0.6</v>
      </c>
      <c r="D420" s="252"/>
      <c r="E420" s="174"/>
      <c r="F420" s="165"/>
      <c r="G420" s="165">
        <f t="shared" si="28"/>
        <v>0</v>
      </c>
      <c r="H420" s="165"/>
    </row>
    <row r="421" spans="1:8" ht="11.25" customHeight="1">
      <c r="A421" s="204">
        <f t="shared" si="27"/>
        <v>393</v>
      </c>
      <c r="B421" s="329" t="s">
        <v>776</v>
      </c>
      <c r="C421" s="238">
        <v>0.2</v>
      </c>
      <c r="D421" s="252"/>
      <c r="E421" s="174"/>
      <c r="F421" s="165"/>
      <c r="G421" s="165">
        <f t="shared" si="28"/>
        <v>0</v>
      </c>
      <c r="H421" s="165"/>
    </row>
    <row r="422" spans="1:8" ht="11.25" customHeight="1">
      <c r="A422" s="204">
        <f t="shared" si="27"/>
        <v>394</v>
      </c>
      <c r="B422" s="329" t="s">
        <v>777</v>
      </c>
      <c r="C422" s="238">
        <v>3.8</v>
      </c>
      <c r="D422" s="252"/>
      <c r="E422" s="174"/>
      <c r="F422" s="165"/>
      <c r="G422" s="165">
        <f t="shared" si="28"/>
        <v>0</v>
      </c>
      <c r="H422" s="165"/>
    </row>
    <row r="423" spans="1:8" ht="11.25" customHeight="1">
      <c r="A423" s="204">
        <f t="shared" si="27"/>
        <v>395</v>
      </c>
      <c r="B423" s="329" t="s">
        <v>778</v>
      </c>
      <c r="C423" s="238">
        <v>3.9</v>
      </c>
      <c r="D423" s="252"/>
      <c r="E423" s="174"/>
      <c r="F423" s="165"/>
      <c r="G423" s="165">
        <f t="shared" si="28"/>
        <v>0</v>
      </c>
      <c r="H423" s="165"/>
    </row>
    <row r="424" spans="1:8" ht="11.25" customHeight="1">
      <c r="A424" s="204">
        <f t="shared" si="27"/>
        <v>396</v>
      </c>
      <c r="B424" s="329" t="s">
        <v>779</v>
      </c>
      <c r="C424" s="238">
        <v>0.2</v>
      </c>
      <c r="D424" s="252"/>
      <c r="E424" s="174"/>
      <c r="F424" s="165"/>
      <c r="G424" s="165">
        <f t="shared" si="28"/>
        <v>0</v>
      </c>
      <c r="H424" s="165"/>
    </row>
    <row r="425" spans="1:8" ht="11.25" customHeight="1">
      <c r="A425" s="204">
        <f t="shared" si="27"/>
        <v>397</v>
      </c>
      <c r="B425" s="329" t="s">
        <v>780</v>
      </c>
      <c r="C425" s="238">
        <v>47</v>
      </c>
      <c r="D425" s="252"/>
      <c r="E425" s="174"/>
      <c r="F425" s="165"/>
      <c r="G425" s="165">
        <f t="shared" si="28"/>
        <v>0</v>
      </c>
      <c r="H425" s="165"/>
    </row>
    <row r="426" spans="1:8" ht="11.25" customHeight="1">
      <c r="A426" s="204">
        <f t="shared" si="27"/>
        <v>398</v>
      </c>
      <c r="B426" s="329" t="s">
        <v>781</v>
      </c>
      <c r="C426" s="238">
        <v>0.1</v>
      </c>
      <c r="D426" s="252"/>
      <c r="E426" s="174"/>
      <c r="F426" s="165"/>
      <c r="G426" s="165">
        <f t="shared" si="28"/>
        <v>0</v>
      </c>
      <c r="H426" s="165"/>
    </row>
    <row r="427" spans="1:8" ht="11.25" customHeight="1">
      <c r="A427" s="204">
        <f t="shared" si="27"/>
        <v>399</v>
      </c>
      <c r="B427" s="329" t="s">
        <v>782</v>
      </c>
      <c r="C427" s="238">
        <v>0.1</v>
      </c>
      <c r="D427" s="252"/>
      <c r="E427" s="174"/>
      <c r="F427" s="165"/>
      <c r="G427" s="165">
        <f t="shared" si="28"/>
        <v>0</v>
      </c>
      <c r="H427" s="165"/>
    </row>
    <row r="428" spans="1:8" ht="11.25" customHeight="1">
      <c r="A428" s="204">
        <f t="shared" si="27"/>
        <v>400</v>
      </c>
      <c r="B428" s="329" t="s">
        <v>783</v>
      </c>
      <c r="C428" s="238">
        <v>0.3</v>
      </c>
      <c r="D428" s="252"/>
      <c r="E428" s="174"/>
      <c r="F428" s="165"/>
      <c r="G428" s="165">
        <f t="shared" si="28"/>
        <v>0</v>
      </c>
      <c r="H428" s="165"/>
    </row>
    <row r="429" spans="1:8" ht="11.25" customHeight="1">
      <c r="A429" s="204">
        <f t="shared" si="27"/>
        <v>401</v>
      </c>
      <c r="B429" s="329" t="s">
        <v>784</v>
      </c>
      <c r="C429" s="238">
        <v>0.3</v>
      </c>
      <c r="D429" s="252"/>
      <c r="E429" s="174"/>
      <c r="F429" s="165"/>
      <c r="G429" s="165">
        <f t="shared" si="28"/>
        <v>0</v>
      </c>
      <c r="H429" s="165"/>
    </row>
    <row r="430" spans="1:8" ht="11.25" customHeight="1">
      <c r="A430" s="204">
        <f t="shared" si="27"/>
        <v>402</v>
      </c>
      <c r="B430" s="329" t="s">
        <v>785</v>
      </c>
      <c r="C430" s="238">
        <v>21</v>
      </c>
      <c r="D430" s="252"/>
      <c r="E430" s="174"/>
      <c r="F430" s="165"/>
      <c r="G430" s="165">
        <f t="shared" si="28"/>
        <v>0</v>
      </c>
      <c r="H430" s="165"/>
    </row>
    <row r="431" spans="1:8" ht="11.25" customHeight="1">
      <c r="A431" s="204">
        <f t="shared" si="27"/>
        <v>403</v>
      </c>
      <c r="B431" s="329" t="s">
        <v>786</v>
      </c>
      <c r="C431" s="238">
        <v>0.85</v>
      </c>
      <c r="D431" s="252"/>
      <c r="E431" s="174"/>
      <c r="F431" s="165"/>
      <c r="G431" s="165">
        <f t="shared" si="28"/>
        <v>0</v>
      </c>
      <c r="H431" s="165"/>
    </row>
    <row r="432" spans="1:8" ht="11.25" customHeight="1">
      <c r="A432" s="204">
        <f t="shared" si="27"/>
        <v>404</v>
      </c>
      <c r="B432" s="329" t="s">
        <v>787</v>
      </c>
      <c r="C432" s="238">
        <v>0.9</v>
      </c>
      <c r="D432" s="252"/>
      <c r="E432" s="174"/>
      <c r="F432" s="165"/>
      <c r="G432" s="165">
        <f t="shared" si="28"/>
        <v>0</v>
      </c>
      <c r="H432" s="165"/>
    </row>
    <row r="433" spans="1:8" ht="11.25" customHeight="1">
      <c r="A433" s="204">
        <f t="shared" si="27"/>
        <v>405</v>
      </c>
      <c r="B433" s="329" t="s">
        <v>788</v>
      </c>
      <c r="C433" s="238">
        <v>2</v>
      </c>
      <c r="D433" s="252"/>
      <c r="E433" s="174"/>
      <c r="F433" s="165"/>
      <c r="G433" s="165">
        <f t="shared" si="28"/>
        <v>0</v>
      </c>
      <c r="H433" s="165"/>
    </row>
    <row r="434" spans="1:8" ht="11.25" customHeight="1">
      <c r="A434" s="204">
        <f t="shared" si="27"/>
        <v>406</v>
      </c>
      <c r="B434" s="329" t="s">
        <v>789</v>
      </c>
      <c r="C434" s="238">
        <v>1.8</v>
      </c>
      <c r="D434" s="252"/>
      <c r="E434" s="174"/>
      <c r="F434" s="165"/>
      <c r="G434" s="165">
        <f t="shared" si="28"/>
        <v>0</v>
      </c>
      <c r="H434" s="165"/>
    </row>
    <row r="435" spans="1:8" ht="11.25" customHeight="1">
      <c r="A435" s="204">
        <f t="shared" si="27"/>
        <v>407</v>
      </c>
      <c r="B435" s="329" t="s">
        <v>790</v>
      </c>
      <c r="C435" s="238">
        <v>2.2000000000000002</v>
      </c>
      <c r="D435" s="252"/>
      <c r="E435" s="174"/>
      <c r="F435" s="165"/>
      <c r="G435" s="165">
        <f t="shared" si="28"/>
        <v>0</v>
      </c>
      <c r="H435" s="165"/>
    </row>
    <row r="436" spans="1:8" ht="11.25" customHeight="1">
      <c r="A436" s="204">
        <f t="shared" si="27"/>
        <v>408</v>
      </c>
      <c r="B436" s="329" t="s">
        <v>791</v>
      </c>
      <c r="C436" s="238">
        <v>22</v>
      </c>
      <c r="D436" s="252"/>
      <c r="E436" s="174"/>
      <c r="F436" s="165"/>
      <c r="G436" s="165">
        <f t="shared" si="28"/>
        <v>0</v>
      </c>
      <c r="H436" s="165"/>
    </row>
    <row r="437" spans="1:8" ht="11.25" customHeight="1">
      <c r="A437" s="204">
        <f t="shared" si="27"/>
        <v>409</v>
      </c>
      <c r="B437" s="329" t="s">
        <v>792</v>
      </c>
      <c r="C437" s="238">
        <v>2.8</v>
      </c>
      <c r="D437" s="252"/>
      <c r="E437" s="174"/>
      <c r="F437" s="165"/>
      <c r="G437" s="165">
        <f t="shared" si="28"/>
        <v>0</v>
      </c>
      <c r="H437" s="165"/>
    </row>
    <row r="438" spans="1:8" ht="11.25" customHeight="1">
      <c r="A438" s="204">
        <f t="shared" si="27"/>
        <v>410</v>
      </c>
      <c r="B438" s="329" t="s">
        <v>793</v>
      </c>
      <c r="C438" s="238">
        <v>2.8</v>
      </c>
      <c r="D438" s="252"/>
      <c r="E438" s="174"/>
      <c r="F438" s="165"/>
      <c r="G438" s="165">
        <f t="shared" si="28"/>
        <v>0</v>
      </c>
      <c r="H438" s="165"/>
    </row>
    <row r="439" spans="1:8" ht="11.25" customHeight="1">
      <c r="A439" s="204">
        <f t="shared" ref="A439:A459" si="29">A438+1</f>
        <v>411</v>
      </c>
      <c r="B439" s="329" t="s">
        <v>794</v>
      </c>
      <c r="C439" s="238">
        <v>0.6</v>
      </c>
      <c r="D439" s="252"/>
      <c r="E439" s="174"/>
      <c r="F439" s="165"/>
      <c r="G439" s="165">
        <f t="shared" si="28"/>
        <v>0</v>
      </c>
      <c r="H439" s="165"/>
    </row>
    <row r="440" spans="1:8" ht="11.25" customHeight="1">
      <c r="A440" s="204">
        <f t="shared" si="29"/>
        <v>412</v>
      </c>
      <c r="B440" s="329" t="s">
        <v>795</v>
      </c>
      <c r="C440" s="238">
        <v>1.4</v>
      </c>
      <c r="D440" s="252"/>
      <c r="E440" s="174"/>
      <c r="F440" s="165"/>
      <c r="G440" s="165">
        <f t="shared" si="28"/>
        <v>0</v>
      </c>
      <c r="H440" s="165"/>
    </row>
    <row r="441" spans="1:8" ht="11.25" customHeight="1">
      <c r="A441" s="204">
        <f t="shared" si="29"/>
        <v>413</v>
      </c>
      <c r="B441" s="329" t="s">
        <v>796</v>
      </c>
      <c r="C441" s="238">
        <v>4</v>
      </c>
      <c r="D441" s="252"/>
      <c r="E441" s="174"/>
      <c r="F441" s="165"/>
      <c r="G441" s="165">
        <f t="shared" si="28"/>
        <v>0</v>
      </c>
      <c r="H441" s="165"/>
    </row>
    <row r="442" spans="1:8" ht="11.25" customHeight="1">
      <c r="A442" s="204">
        <f t="shared" si="29"/>
        <v>414</v>
      </c>
      <c r="B442" s="329" t="s">
        <v>797</v>
      </c>
      <c r="C442" s="238">
        <v>5</v>
      </c>
      <c r="D442" s="252"/>
      <c r="E442" s="174"/>
      <c r="F442" s="165"/>
      <c r="G442" s="165">
        <f t="shared" si="28"/>
        <v>0</v>
      </c>
      <c r="H442" s="165"/>
    </row>
    <row r="443" spans="1:8" ht="11.25" customHeight="1">
      <c r="A443" s="204">
        <f t="shared" si="29"/>
        <v>415</v>
      </c>
      <c r="B443" s="329" t="s">
        <v>798</v>
      </c>
      <c r="C443" s="238">
        <v>1.1499999999999999</v>
      </c>
      <c r="D443" s="252"/>
      <c r="E443" s="174"/>
      <c r="F443" s="165"/>
      <c r="G443" s="165">
        <f t="shared" si="28"/>
        <v>0</v>
      </c>
      <c r="H443" s="165"/>
    </row>
    <row r="444" spans="1:8" ht="11.25" customHeight="1">
      <c r="A444" s="204">
        <f t="shared" si="29"/>
        <v>416</v>
      </c>
      <c r="B444" s="329" t="s">
        <v>799</v>
      </c>
      <c r="C444" s="238">
        <v>1</v>
      </c>
      <c r="D444" s="252"/>
      <c r="E444" s="174"/>
      <c r="F444" s="165"/>
      <c r="G444" s="165">
        <f t="shared" si="28"/>
        <v>0</v>
      </c>
      <c r="H444" s="165"/>
    </row>
    <row r="445" spans="1:8" ht="11.25" customHeight="1">
      <c r="A445" s="204">
        <f t="shared" si="29"/>
        <v>417</v>
      </c>
      <c r="B445" s="329" t="s">
        <v>800</v>
      </c>
      <c r="C445" s="238">
        <v>23.5</v>
      </c>
      <c r="D445" s="252"/>
      <c r="E445" s="174"/>
      <c r="F445" s="165"/>
      <c r="G445" s="165">
        <f t="shared" si="28"/>
        <v>0</v>
      </c>
      <c r="H445" s="165"/>
    </row>
    <row r="446" spans="1:8" ht="11.25" customHeight="1">
      <c r="A446" s="204">
        <f t="shared" si="29"/>
        <v>418</v>
      </c>
      <c r="B446" s="329" t="s">
        <v>801</v>
      </c>
      <c r="C446" s="238">
        <v>23.5</v>
      </c>
      <c r="D446" s="252"/>
      <c r="E446" s="174"/>
      <c r="F446" s="165"/>
      <c r="G446" s="165">
        <f t="shared" si="28"/>
        <v>0</v>
      </c>
      <c r="H446" s="165"/>
    </row>
    <row r="447" spans="1:8" ht="11.25" customHeight="1">
      <c r="A447" s="204">
        <f t="shared" si="29"/>
        <v>419</v>
      </c>
      <c r="B447" s="329" t="s">
        <v>802</v>
      </c>
      <c r="C447" s="238">
        <v>0.1</v>
      </c>
      <c r="D447" s="252"/>
      <c r="E447" s="174"/>
      <c r="F447" s="165"/>
      <c r="G447" s="165">
        <f t="shared" si="28"/>
        <v>0</v>
      </c>
      <c r="H447" s="165"/>
    </row>
    <row r="448" spans="1:8" ht="11.25" customHeight="1">
      <c r="A448" s="204">
        <f t="shared" si="29"/>
        <v>420</v>
      </c>
      <c r="B448" s="329" t="s">
        <v>803</v>
      </c>
      <c r="C448" s="238">
        <v>7.2</v>
      </c>
      <c r="D448" s="252"/>
      <c r="E448" s="174"/>
      <c r="F448" s="165"/>
      <c r="G448" s="165">
        <f t="shared" si="28"/>
        <v>0</v>
      </c>
      <c r="H448" s="165"/>
    </row>
    <row r="449" spans="1:8" ht="11.25" customHeight="1">
      <c r="A449" s="204">
        <f t="shared" si="29"/>
        <v>421</v>
      </c>
      <c r="B449" s="329" t="s">
        <v>804</v>
      </c>
      <c r="C449" s="238">
        <v>7.6</v>
      </c>
      <c r="D449" s="252"/>
      <c r="E449" s="174"/>
      <c r="F449" s="165"/>
      <c r="G449" s="165">
        <f t="shared" si="28"/>
        <v>0</v>
      </c>
      <c r="H449" s="165"/>
    </row>
    <row r="450" spans="1:8" ht="11.25" customHeight="1">
      <c r="A450" s="204">
        <f t="shared" si="29"/>
        <v>422</v>
      </c>
      <c r="B450" s="329" t="s">
        <v>805</v>
      </c>
      <c r="C450" s="238">
        <v>8</v>
      </c>
      <c r="D450" s="252"/>
      <c r="E450" s="174"/>
      <c r="F450" s="165"/>
      <c r="G450" s="165">
        <f t="shared" si="28"/>
        <v>0</v>
      </c>
      <c r="H450" s="165"/>
    </row>
    <row r="451" spans="1:8" ht="11.25" customHeight="1">
      <c r="A451" s="204">
        <f t="shared" si="29"/>
        <v>423</v>
      </c>
      <c r="B451" s="329" t="s">
        <v>806</v>
      </c>
      <c r="C451" s="238">
        <v>5</v>
      </c>
      <c r="D451" s="252"/>
      <c r="E451" s="174"/>
      <c r="F451" s="165"/>
      <c r="G451" s="165">
        <f t="shared" si="28"/>
        <v>0</v>
      </c>
      <c r="H451" s="165"/>
    </row>
    <row r="452" spans="1:8" ht="11.25" customHeight="1">
      <c r="A452" s="204">
        <f t="shared" si="29"/>
        <v>424</v>
      </c>
      <c r="B452" s="329" t="s">
        <v>807</v>
      </c>
      <c r="C452" s="238">
        <v>7.5</v>
      </c>
      <c r="D452" s="252"/>
      <c r="E452" s="174"/>
      <c r="F452" s="165"/>
      <c r="G452" s="165">
        <f t="shared" si="28"/>
        <v>0</v>
      </c>
      <c r="H452" s="165"/>
    </row>
    <row r="453" spans="1:8" ht="11.25" customHeight="1">
      <c r="A453" s="204">
        <f t="shared" si="29"/>
        <v>425</v>
      </c>
      <c r="B453" s="329" t="s">
        <v>808</v>
      </c>
      <c r="C453" s="238">
        <v>7.9</v>
      </c>
      <c r="D453" s="252"/>
      <c r="E453" s="174"/>
      <c r="F453" s="165"/>
      <c r="G453" s="165">
        <f t="shared" si="28"/>
        <v>0</v>
      </c>
      <c r="H453" s="165"/>
    </row>
    <row r="454" spans="1:8" ht="11.25" customHeight="1">
      <c r="A454" s="204">
        <f t="shared" si="29"/>
        <v>426</v>
      </c>
      <c r="B454" s="329" t="s">
        <v>809</v>
      </c>
      <c r="C454" s="238">
        <v>0.1</v>
      </c>
      <c r="D454" s="252"/>
      <c r="E454" s="174"/>
      <c r="F454" s="165"/>
      <c r="G454" s="165">
        <f t="shared" si="28"/>
        <v>0</v>
      </c>
      <c r="H454" s="165"/>
    </row>
    <row r="455" spans="1:8" ht="11.25" customHeight="1">
      <c r="A455" s="204">
        <f t="shared" si="29"/>
        <v>427</v>
      </c>
      <c r="B455" s="329" t="s">
        <v>810</v>
      </c>
      <c r="C455" s="238">
        <v>0.1</v>
      </c>
      <c r="D455" s="252"/>
      <c r="E455" s="174"/>
      <c r="F455" s="165"/>
      <c r="G455" s="165">
        <f t="shared" si="28"/>
        <v>0</v>
      </c>
      <c r="H455" s="165"/>
    </row>
    <row r="456" spans="1:8" ht="11.25" customHeight="1">
      <c r="A456" s="204">
        <f t="shared" si="29"/>
        <v>428</v>
      </c>
      <c r="B456" s="329" t="s">
        <v>811</v>
      </c>
      <c r="C456" s="238">
        <v>0.1</v>
      </c>
      <c r="D456" s="252"/>
      <c r="E456" s="174"/>
      <c r="F456" s="165"/>
      <c r="G456" s="165">
        <f t="shared" si="28"/>
        <v>0</v>
      </c>
      <c r="H456" s="165"/>
    </row>
    <row r="457" spans="1:8" ht="11.25" customHeight="1">
      <c r="A457" s="204">
        <f t="shared" si="29"/>
        <v>429</v>
      </c>
      <c r="B457" s="329" t="s">
        <v>812</v>
      </c>
      <c r="C457" s="238">
        <v>1.3</v>
      </c>
      <c r="D457" s="252"/>
      <c r="E457" s="174"/>
      <c r="F457" s="165"/>
      <c r="G457" s="165">
        <f t="shared" si="28"/>
        <v>0</v>
      </c>
      <c r="H457" s="165"/>
    </row>
    <row r="458" spans="1:8" ht="11.25" customHeight="1">
      <c r="A458" s="204">
        <f t="shared" si="29"/>
        <v>430</v>
      </c>
      <c r="B458" s="329" t="s">
        <v>813</v>
      </c>
      <c r="C458" s="238">
        <v>1.5</v>
      </c>
      <c r="D458" s="252"/>
      <c r="E458" s="174"/>
      <c r="F458" s="165"/>
      <c r="G458" s="165">
        <f t="shared" si="28"/>
        <v>0</v>
      </c>
      <c r="H458" s="165"/>
    </row>
    <row r="459" spans="1:8" ht="11.25" customHeight="1">
      <c r="A459" s="204">
        <f t="shared" si="29"/>
        <v>431</v>
      </c>
      <c r="B459" s="329" t="s">
        <v>814</v>
      </c>
      <c r="C459" s="238">
        <v>0.4</v>
      </c>
      <c r="D459" s="252"/>
      <c r="E459" s="174"/>
      <c r="F459" s="165"/>
      <c r="G459" s="165">
        <f t="shared" si="28"/>
        <v>0</v>
      </c>
      <c r="H459" s="165"/>
    </row>
    <row r="460" spans="1:8" ht="11.25" customHeight="1">
      <c r="A460" s="324"/>
      <c r="B460" s="117"/>
      <c r="C460" s="248"/>
      <c r="D460" s="128"/>
      <c r="E460" s="117"/>
      <c r="F460" s="165"/>
      <c r="G460" s="165"/>
      <c r="H460" s="165"/>
    </row>
    <row r="461" spans="1:8" ht="18.75" customHeight="1">
      <c r="A461" s="188"/>
      <c r="B461" s="18" t="s">
        <v>815</v>
      </c>
      <c r="C461" s="151"/>
      <c r="D461" s="247"/>
      <c r="E461" s="18"/>
      <c r="F461" s="151"/>
      <c r="G461" s="151"/>
      <c r="H461" s="151"/>
    </row>
    <row r="462" spans="1:8" ht="15.75" customHeight="1">
      <c r="A462" s="188"/>
      <c r="B462" s="79" t="s">
        <v>816</v>
      </c>
      <c r="C462" s="151"/>
      <c r="D462" s="247"/>
      <c r="E462" s="79"/>
      <c r="F462" s="151"/>
      <c r="G462" s="151"/>
      <c r="H462" s="151"/>
    </row>
    <row r="463" spans="1:8" ht="11.25" customHeight="1">
      <c r="A463" s="204">
        <v>432</v>
      </c>
      <c r="B463" s="329" t="s">
        <v>817</v>
      </c>
      <c r="C463" s="238">
        <v>25</v>
      </c>
      <c r="D463" s="252" t="str">
        <f>HYPERLINK("http://motorcraft.ua/zapchasti/zapchasti-dlya-mopedov/zapchasti-soul-evolution/bagajnik-soul-evolution.html","фото")</f>
        <v>фото</v>
      </c>
      <c r="E463" s="329" t="s">
        <v>818</v>
      </c>
      <c r="F463" s="165"/>
      <c r="G463" s="165">
        <f t="shared" ref="G463:G506" si="30">F463*C463</f>
        <v>0</v>
      </c>
      <c r="H463" s="165"/>
    </row>
    <row r="464" spans="1:8" ht="11.25" customHeight="1">
      <c r="A464" s="204">
        <f t="shared" ref="A464:A506" si="31">A463+1</f>
        <v>433</v>
      </c>
      <c r="B464" s="329" t="s">
        <v>819</v>
      </c>
      <c r="C464" s="238">
        <v>25</v>
      </c>
      <c r="D464" s="252" t="str">
        <f>HYPERLINK("http://motorcraft.ua/zapchasti/zapchasti-dlya-mopedov/zapchasti-soul-evolution/bagajnik-soul-evolution.html","фото")</f>
        <v>фото</v>
      </c>
      <c r="E464" s="329" t="s">
        <v>818</v>
      </c>
      <c r="F464" s="165"/>
      <c r="G464" s="165">
        <f t="shared" si="30"/>
        <v>0</v>
      </c>
      <c r="H464" s="165"/>
    </row>
    <row r="465" spans="1:8" ht="11.25" customHeight="1">
      <c r="A465" s="204">
        <f t="shared" si="31"/>
        <v>434</v>
      </c>
      <c r="B465" s="329" t="s">
        <v>820</v>
      </c>
      <c r="C465" s="238">
        <v>25</v>
      </c>
      <c r="D465" s="252" t="str">
        <f>HYPERLINK("http://motorcraft.ua/zapchasti/zapchasti-dlya-mopedov/zapchasti-soul-evolution/bagajnik-soul-evolution.html","фото")</f>
        <v>фото</v>
      </c>
      <c r="E465" s="329" t="s">
        <v>818</v>
      </c>
      <c r="F465" s="165"/>
      <c r="G465" s="165">
        <f t="shared" si="30"/>
        <v>0</v>
      </c>
      <c r="H465" s="165"/>
    </row>
    <row r="466" spans="1:8" ht="11.25" customHeight="1">
      <c r="A466" s="204">
        <f t="shared" si="31"/>
        <v>435</v>
      </c>
      <c r="B466" s="329" t="s">
        <v>821</v>
      </c>
      <c r="C466" s="238">
        <v>13</v>
      </c>
      <c r="D466" s="252" t="str">
        <f>HYPERLINK("http://motorcraft.ua/zapchasti/zapchasti-dlya-mopedov/bok-panel-soul-evolution.html","фото")</f>
        <v>фото</v>
      </c>
      <c r="E466" s="329" t="s">
        <v>822</v>
      </c>
      <c r="F466" s="165"/>
      <c r="G466" s="165">
        <f t="shared" si="30"/>
        <v>0</v>
      </c>
      <c r="H466" s="165"/>
    </row>
    <row r="467" spans="1:8" ht="11.25" customHeight="1">
      <c r="A467" s="204">
        <f t="shared" si="31"/>
        <v>436</v>
      </c>
      <c r="B467" s="329" t="s">
        <v>823</v>
      </c>
      <c r="C467" s="238">
        <v>13</v>
      </c>
      <c r="D467" s="252" t="str">
        <f>HYPERLINK("http://motorcraft.ua/zapchasti/zapchasti-dlya-mopedov/bok-panel-soul-evolution.html","фото")</f>
        <v>фото</v>
      </c>
      <c r="E467" s="329" t="s">
        <v>822</v>
      </c>
      <c r="F467" s="165"/>
      <c r="G467" s="165">
        <f t="shared" si="30"/>
        <v>0</v>
      </c>
      <c r="H467" s="165"/>
    </row>
    <row r="468" spans="1:8" ht="11.25" customHeight="1">
      <c r="A468" s="204">
        <f t="shared" si="31"/>
        <v>437</v>
      </c>
      <c r="B468" s="329" t="s">
        <v>824</v>
      </c>
      <c r="C468" s="238">
        <v>13</v>
      </c>
      <c r="D468" s="252" t="str">
        <f>HYPERLINK("http://motorcraft.ua/zapchasti/zapchasti-dlya-mopedov/bok-panel-soul-evolution.html","фото")</f>
        <v>фото</v>
      </c>
      <c r="E468" s="329" t="s">
        <v>822</v>
      </c>
      <c r="F468" s="165"/>
      <c r="G468" s="165">
        <f t="shared" si="30"/>
        <v>0</v>
      </c>
      <c r="H468" s="165"/>
    </row>
    <row r="469" spans="1:8" ht="11.25" customHeight="1">
      <c r="A469" s="204">
        <f t="shared" si="31"/>
        <v>438</v>
      </c>
      <c r="B469" s="329" t="s">
        <v>825</v>
      </c>
      <c r="C469" s="238">
        <v>13</v>
      </c>
      <c r="D469" s="252" t="str">
        <f>HYPERLINK("http://motorcraft.ua/zapchasti/zapchasti-dlya-mopedov/bok-panel-soul-evolution-r.html","фото")</f>
        <v>фото</v>
      </c>
      <c r="E469" s="329" t="s">
        <v>826</v>
      </c>
      <c r="F469" s="165"/>
      <c r="G469" s="165">
        <f t="shared" si="30"/>
        <v>0</v>
      </c>
      <c r="H469" s="165"/>
    </row>
    <row r="470" spans="1:8" ht="11.25" customHeight="1">
      <c r="A470" s="204">
        <f t="shared" si="31"/>
        <v>439</v>
      </c>
      <c r="B470" s="329" t="s">
        <v>827</v>
      </c>
      <c r="C470" s="238">
        <v>13</v>
      </c>
      <c r="D470" s="252" t="str">
        <f>HYPERLINK("http://motorcraft.ua/zapchasti/zapchasti-dlya-mopedov/bok-panel-soul-evolution-r.html","фото")</f>
        <v>фото</v>
      </c>
      <c r="E470" s="329" t="s">
        <v>826</v>
      </c>
      <c r="F470" s="165"/>
      <c r="G470" s="165">
        <f t="shared" si="30"/>
        <v>0</v>
      </c>
      <c r="H470" s="165"/>
    </row>
    <row r="471" spans="1:8" ht="11.25" customHeight="1">
      <c r="A471" s="204">
        <f t="shared" si="31"/>
        <v>440</v>
      </c>
      <c r="B471" s="329" t="s">
        <v>828</v>
      </c>
      <c r="C471" s="238">
        <v>13</v>
      </c>
      <c r="D471" s="252" t="str">
        <f>HYPERLINK("http://motorcraft.ua/zapchasti/zapchasti-dlya-mopedov/bok-panel-soul-evolution-r.html","фото")</f>
        <v>фото</v>
      </c>
      <c r="E471" s="329" t="s">
        <v>826</v>
      </c>
      <c r="F471" s="165"/>
      <c r="G471" s="165">
        <f t="shared" si="30"/>
        <v>0</v>
      </c>
      <c r="H471" s="165"/>
    </row>
    <row r="472" spans="1:8" ht="11.25" customHeight="1">
      <c r="A472" s="204">
        <f t="shared" si="31"/>
        <v>441</v>
      </c>
      <c r="B472" s="329" t="s">
        <v>829</v>
      </c>
      <c r="C472" s="238">
        <v>10.5</v>
      </c>
      <c r="D472" s="252" t="str">
        <f>HYPERLINK("http://motorcraft.ua/zapchasti/zapchasti-dlya-mopedov/golova-soul-evolution.html","фото")</f>
        <v>фото</v>
      </c>
      <c r="E472" s="329" t="s">
        <v>830</v>
      </c>
      <c r="F472" s="165"/>
      <c r="G472" s="165">
        <f t="shared" si="30"/>
        <v>0</v>
      </c>
      <c r="H472" s="165"/>
    </row>
    <row r="473" spans="1:8" ht="11.25" customHeight="1">
      <c r="A473" s="204">
        <f t="shared" si="31"/>
        <v>442</v>
      </c>
      <c r="B473" s="329" t="s">
        <v>831</v>
      </c>
      <c r="C473" s="238">
        <v>10.5</v>
      </c>
      <c r="D473" s="252" t="str">
        <f>HYPERLINK("http://motorcraft.ua/zapchasti/zapchasti-dlya-mopedov/golova-soul-evolution.html","фото")</f>
        <v>фото</v>
      </c>
      <c r="E473" s="329" t="s">
        <v>830</v>
      </c>
      <c r="F473" s="165"/>
      <c r="G473" s="165">
        <f t="shared" si="30"/>
        <v>0</v>
      </c>
      <c r="H473" s="165"/>
    </row>
    <row r="474" spans="1:8" ht="11.25" customHeight="1">
      <c r="A474" s="204">
        <f t="shared" si="31"/>
        <v>443</v>
      </c>
      <c r="B474" s="329" t="s">
        <v>832</v>
      </c>
      <c r="C474" s="238">
        <v>10.5</v>
      </c>
      <c r="D474" s="252" t="str">
        <f>HYPERLINK("http://motorcraft.ua/zapchasti/zapchasti-dlya-mopedov/golova-soul-evolution.html","фото")</f>
        <v>фото</v>
      </c>
      <c r="E474" s="329" t="s">
        <v>830</v>
      </c>
      <c r="F474" s="165"/>
      <c r="G474" s="165">
        <f t="shared" si="30"/>
        <v>0</v>
      </c>
      <c r="H474" s="165"/>
    </row>
    <row r="475" spans="1:8" ht="11.25" customHeight="1">
      <c r="A475" s="204">
        <f t="shared" si="31"/>
        <v>444</v>
      </c>
      <c r="B475" s="329" t="s">
        <v>833</v>
      </c>
      <c r="C475" s="238">
        <v>30</v>
      </c>
      <c r="D475" s="252" t="str">
        <f>HYPERLINK("http://motorcraft.ua/zapchasti/zapchasti-dlya-mopedov/deko-soul-evolution.html","фото")</f>
        <v>фото</v>
      </c>
      <c r="E475" s="329" t="s">
        <v>834</v>
      </c>
      <c r="F475" s="165"/>
      <c r="G475" s="165">
        <f t="shared" si="30"/>
        <v>0</v>
      </c>
      <c r="H475" s="165"/>
    </row>
    <row r="476" spans="1:8" ht="11.25" customHeight="1">
      <c r="A476" s="204">
        <f t="shared" si="31"/>
        <v>445</v>
      </c>
      <c r="B476" s="329" t="s">
        <v>835</v>
      </c>
      <c r="C476" s="238">
        <v>30</v>
      </c>
      <c r="D476" s="252" t="str">
        <f>HYPERLINK("http://motorcraft.ua/zapchasti/zapchasti-dlya-mopedov/deko-soul-evolution.html","фото")</f>
        <v>фото</v>
      </c>
      <c r="E476" s="329" t="s">
        <v>834</v>
      </c>
      <c r="F476" s="165"/>
      <c r="G476" s="165">
        <f t="shared" si="30"/>
        <v>0</v>
      </c>
      <c r="H476" s="165"/>
    </row>
    <row r="477" spans="1:8" ht="11.25" customHeight="1">
      <c r="A477" s="204">
        <f t="shared" si="31"/>
        <v>446</v>
      </c>
      <c r="B477" s="329" t="s">
        <v>836</v>
      </c>
      <c r="C477" s="238">
        <v>3</v>
      </c>
      <c r="D477" s="252"/>
      <c r="E477" s="329"/>
      <c r="F477" s="165"/>
      <c r="G477" s="165">
        <f t="shared" si="30"/>
        <v>0</v>
      </c>
      <c r="H477" s="165"/>
    </row>
    <row r="478" spans="1:8" ht="11.25" customHeight="1">
      <c r="A478" s="204">
        <f t="shared" si="31"/>
        <v>447</v>
      </c>
      <c r="B478" s="329" t="s">
        <v>837</v>
      </c>
      <c r="C478" s="238">
        <v>3</v>
      </c>
      <c r="D478" s="252"/>
      <c r="E478" s="329"/>
      <c r="F478" s="165"/>
      <c r="G478" s="165">
        <f t="shared" si="30"/>
        <v>0</v>
      </c>
      <c r="H478" s="165"/>
    </row>
    <row r="479" spans="1:8" ht="11.25" customHeight="1">
      <c r="A479" s="204">
        <f t="shared" si="31"/>
        <v>448</v>
      </c>
      <c r="B479" s="329" t="s">
        <v>838</v>
      </c>
      <c r="C479" s="238">
        <v>10</v>
      </c>
      <c r="D479" s="252"/>
      <c r="E479" s="329"/>
      <c r="F479" s="165"/>
      <c r="G479" s="165">
        <f t="shared" si="30"/>
        <v>0</v>
      </c>
      <c r="H479" s="165"/>
    </row>
    <row r="480" spans="1:8" ht="11.25" customHeight="1">
      <c r="A480" s="204">
        <f t="shared" si="31"/>
        <v>449</v>
      </c>
      <c r="B480" s="329" t="s">
        <v>839</v>
      </c>
      <c r="C480" s="238">
        <v>10</v>
      </c>
      <c r="D480" s="252"/>
      <c r="E480" s="329"/>
      <c r="F480" s="165"/>
      <c r="G480" s="165">
        <f t="shared" si="30"/>
        <v>0</v>
      </c>
      <c r="H480" s="165"/>
    </row>
    <row r="481" spans="1:8" ht="11.25" customHeight="1">
      <c r="A481" s="204">
        <f t="shared" si="31"/>
        <v>450</v>
      </c>
      <c r="B481" s="329" t="s">
        <v>840</v>
      </c>
      <c r="C481" s="238">
        <v>10</v>
      </c>
      <c r="D481" s="252"/>
      <c r="E481" s="329"/>
      <c r="F481" s="165"/>
      <c r="G481" s="165">
        <f t="shared" si="30"/>
        <v>0</v>
      </c>
      <c r="H481" s="165"/>
    </row>
    <row r="482" spans="1:8" ht="11.25" customHeight="1">
      <c r="A482" s="204">
        <f t="shared" si="31"/>
        <v>451</v>
      </c>
      <c r="B482" s="329" t="s">
        <v>841</v>
      </c>
      <c r="C482" s="238">
        <v>7.5</v>
      </c>
      <c r="D482" s="252" t="str">
        <f>HYPERLINK("http://motorcraft.ua/zapchasti/zapchasti-dlya-mopedov/klyuv-soul-evolution.html","фото")</f>
        <v>фото</v>
      </c>
      <c r="E482" s="329" t="s">
        <v>842</v>
      </c>
      <c r="F482" s="165"/>
      <c r="G482" s="165">
        <f t="shared" si="30"/>
        <v>0</v>
      </c>
      <c r="H482" s="165"/>
    </row>
    <row r="483" spans="1:8" ht="11.25" customHeight="1">
      <c r="A483" s="204">
        <f t="shared" si="31"/>
        <v>452</v>
      </c>
      <c r="B483" s="329" t="s">
        <v>843</v>
      </c>
      <c r="C483" s="238">
        <v>7.5</v>
      </c>
      <c r="D483" s="252" t="str">
        <f>HYPERLINK("http://motorcraft.ua/zapchasti/zapchasti-dlya-mopedov/klyuv-soul-evolution.html","фото")</f>
        <v>фото</v>
      </c>
      <c r="E483" s="329" t="s">
        <v>842</v>
      </c>
      <c r="F483" s="165"/>
      <c r="G483" s="165">
        <f t="shared" si="30"/>
        <v>0</v>
      </c>
      <c r="H483" s="165"/>
    </row>
    <row r="484" spans="1:8" ht="11.25" customHeight="1">
      <c r="A484" s="204">
        <f t="shared" si="31"/>
        <v>453</v>
      </c>
      <c r="B484" s="329" t="s">
        <v>844</v>
      </c>
      <c r="C484" s="238">
        <v>8</v>
      </c>
      <c r="D484" s="252"/>
      <c r="E484" s="329"/>
      <c r="F484" s="165"/>
      <c r="G484" s="165">
        <f t="shared" si="30"/>
        <v>0</v>
      </c>
      <c r="H484" s="165"/>
    </row>
    <row r="485" spans="1:8" ht="11.25" customHeight="1">
      <c r="A485" s="204">
        <f t="shared" si="31"/>
        <v>454</v>
      </c>
      <c r="B485" s="329" t="s">
        <v>845</v>
      </c>
      <c r="C485" s="238">
        <v>8</v>
      </c>
      <c r="D485" s="252"/>
      <c r="E485" s="329"/>
      <c r="F485" s="165"/>
      <c r="G485" s="165">
        <f t="shared" si="30"/>
        <v>0</v>
      </c>
      <c r="H485" s="165"/>
    </row>
    <row r="486" spans="1:8" ht="11.25" customHeight="1">
      <c r="A486" s="204">
        <f t="shared" si="31"/>
        <v>455</v>
      </c>
      <c r="B486" s="329" t="s">
        <v>846</v>
      </c>
      <c r="C486" s="238">
        <v>8</v>
      </c>
      <c r="D486" s="252"/>
      <c r="E486" s="329"/>
      <c r="F486" s="165"/>
      <c r="G486" s="165">
        <f t="shared" si="30"/>
        <v>0</v>
      </c>
      <c r="H486" s="165"/>
    </row>
    <row r="487" spans="1:8" ht="11.25" customHeight="1">
      <c r="A487" s="204">
        <f t="shared" si="31"/>
        <v>456</v>
      </c>
      <c r="B487" s="329" t="s">
        <v>847</v>
      </c>
      <c r="C487" s="238">
        <v>10</v>
      </c>
      <c r="D487" s="252" t="s">
        <v>224</v>
      </c>
      <c r="E487" s="329" t="s">
        <v>848</v>
      </c>
      <c r="F487" s="165"/>
      <c r="G487" s="165">
        <f t="shared" si="30"/>
        <v>0</v>
      </c>
      <c r="H487" s="165"/>
    </row>
    <row r="488" spans="1:8" ht="11.25" customHeight="1">
      <c r="A488" s="204">
        <f t="shared" si="31"/>
        <v>457</v>
      </c>
      <c r="B488" s="329" t="s">
        <v>849</v>
      </c>
      <c r="C488" s="238">
        <v>10</v>
      </c>
      <c r="D488" s="252" t="s">
        <v>224</v>
      </c>
      <c r="E488" s="329" t="s">
        <v>848</v>
      </c>
      <c r="F488" s="165"/>
      <c r="G488" s="165">
        <f t="shared" si="30"/>
        <v>0</v>
      </c>
      <c r="H488" s="165"/>
    </row>
    <row r="489" spans="1:8" ht="11.25" customHeight="1">
      <c r="A489" s="204">
        <f t="shared" si="31"/>
        <v>458</v>
      </c>
      <c r="B489" s="329" t="s">
        <v>850</v>
      </c>
      <c r="C489" s="238">
        <v>10</v>
      </c>
      <c r="D489" s="252" t="s">
        <v>224</v>
      </c>
      <c r="E489" s="329" t="s">
        <v>848</v>
      </c>
      <c r="F489" s="165"/>
      <c r="G489" s="165">
        <f t="shared" si="30"/>
        <v>0</v>
      </c>
      <c r="H489" s="165"/>
    </row>
    <row r="490" spans="1:8" ht="11.25" customHeight="1">
      <c r="A490" s="204">
        <f t="shared" si="31"/>
        <v>459</v>
      </c>
      <c r="B490" s="329" t="s">
        <v>851</v>
      </c>
      <c r="C490" s="238">
        <v>13</v>
      </c>
      <c r="D490" s="252" t="str">
        <f>HYPERLINK("http://motorcraft.ua/zapchasti/zapchasti-dlya-mopedov/vetrovik-soul-evolution.html","фото")</f>
        <v>фото</v>
      </c>
      <c r="E490" s="329" t="s">
        <v>852</v>
      </c>
      <c r="F490" s="165"/>
      <c r="G490" s="165">
        <f t="shared" si="30"/>
        <v>0</v>
      </c>
      <c r="H490" s="165"/>
    </row>
    <row r="491" spans="1:8" ht="11.25" customHeight="1">
      <c r="A491" s="204">
        <f t="shared" si="31"/>
        <v>460</v>
      </c>
      <c r="B491" s="329" t="s">
        <v>853</v>
      </c>
      <c r="C491" s="238">
        <v>13</v>
      </c>
      <c r="D491" s="252" t="str">
        <f>HYPERLINK("http://motorcraft.ua/zapchasti/zapchasti-dlya-mopedov/vetrovik-soul-evolution.html","фото")</f>
        <v>фото</v>
      </c>
      <c r="E491" s="329" t="s">
        <v>852</v>
      </c>
      <c r="F491" s="165"/>
      <c r="G491" s="165">
        <f t="shared" si="30"/>
        <v>0</v>
      </c>
      <c r="H491" s="165"/>
    </row>
    <row r="492" spans="1:8" ht="11.25" customHeight="1">
      <c r="A492" s="204">
        <f t="shared" si="31"/>
        <v>461</v>
      </c>
      <c r="B492" s="329" t="s">
        <v>854</v>
      </c>
      <c r="C492" s="238">
        <v>13</v>
      </c>
      <c r="D492" s="252" t="str">
        <f>HYPERLINK("http://motorcraft.ua/zapchasti/zapchasti-dlya-mopedov/vetrovik-soul-evolution.html","фото")</f>
        <v>фото</v>
      </c>
      <c r="E492" s="329" t="s">
        <v>852</v>
      </c>
      <c r="F492" s="165"/>
      <c r="G492" s="165">
        <f t="shared" si="30"/>
        <v>0</v>
      </c>
      <c r="H492" s="165"/>
    </row>
    <row r="493" spans="1:8" ht="11.25" customHeight="1">
      <c r="A493" s="204">
        <f t="shared" si="31"/>
        <v>462</v>
      </c>
      <c r="B493" s="329" t="s">
        <v>855</v>
      </c>
      <c r="C493" s="238">
        <v>12</v>
      </c>
      <c r="D493" s="252"/>
      <c r="E493" s="329"/>
      <c r="F493" s="165"/>
      <c r="G493" s="165">
        <f t="shared" si="30"/>
        <v>0</v>
      </c>
      <c r="H493" s="165"/>
    </row>
    <row r="494" spans="1:8" ht="11.25" customHeight="1">
      <c r="A494" s="204">
        <f t="shared" si="31"/>
        <v>463</v>
      </c>
      <c r="B494" s="329" t="s">
        <v>856</v>
      </c>
      <c r="C494" s="238">
        <v>12</v>
      </c>
      <c r="D494" s="252"/>
      <c r="E494" s="329"/>
      <c r="F494" s="165"/>
      <c r="G494" s="165">
        <f t="shared" si="30"/>
        <v>0</v>
      </c>
      <c r="H494" s="165"/>
    </row>
    <row r="495" spans="1:8" ht="11.25" customHeight="1">
      <c r="A495" s="204">
        <f t="shared" si="31"/>
        <v>464</v>
      </c>
      <c r="B495" s="329" t="s">
        <v>857</v>
      </c>
      <c r="C495" s="238">
        <v>3</v>
      </c>
      <c r="D495" s="252"/>
      <c r="E495" s="329"/>
      <c r="F495" s="165"/>
      <c r="G495" s="165">
        <f t="shared" si="30"/>
        <v>0</v>
      </c>
      <c r="H495" s="165"/>
    </row>
    <row r="496" spans="1:8" ht="11.25" customHeight="1">
      <c r="A496" s="204">
        <f t="shared" si="31"/>
        <v>465</v>
      </c>
      <c r="B496" s="329" t="s">
        <v>858</v>
      </c>
      <c r="C496" s="238">
        <v>3</v>
      </c>
      <c r="D496" s="252"/>
      <c r="E496" s="329"/>
      <c r="F496" s="165"/>
      <c r="G496" s="165">
        <f t="shared" si="30"/>
        <v>0</v>
      </c>
      <c r="H496" s="165"/>
    </row>
    <row r="497" spans="1:8" ht="11.25" customHeight="1">
      <c r="A497" s="204">
        <f t="shared" si="31"/>
        <v>466</v>
      </c>
      <c r="B497" s="329" t="s">
        <v>859</v>
      </c>
      <c r="C497" s="238">
        <v>3</v>
      </c>
      <c r="D497" s="252"/>
      <c r="E497" s="329"/>
      <c r="F497" s="165"/>
      <c r="G497" s="165">
        <f t="shared" si="30"/>
        <v>0</v>
      </c>
      <c r="H497" s="165"/>
    </row>
    <row r="498" spans="1:8" ht="11.25" customHeight="1">
      <c r="A498" s="204">
        <f t="shared" si="31"/>
        <v>467</v>
      </c>
      <c r="B498" s="329" t="s">
        <v>860</v>
      </c>
      <c r="C498" s="238">
        <v>4</v>
      </c>
      <c r="D498" s="252"/>
      <c r="E498" s="329"/>
      <c r="F498" s="165"/>
      <c r="G498" s="165">
        <f t="shared" si="30"/>
        <v>0</v>
      </c>
      <c r="H498" s="165"/>
    </row>
    <row r="499" spans="1:8" ht="11.25" customHeight="1">
      <c r="A499" s="204">
        <f t="shared" si="31"/>
        <v>468</v>
      </c>
      <c r="B499" s="329" t="s">
        <v>861</v>
      </c>
      <c r="C499" s="238">
        <v>4</v>
      </c>
      <c r="D499" s="252"/>
      <c r="E499" s="329"/>
      <c r="F499" s="165"/>
      <c r="G499" s="165">
        <f t="shared" si="30"/>
        <v>0</v>
      </c>
      <c r="H499" s="165"/>
    </row>
    <row r="500" spans="1:8" ht="11.25" customHeight="1">
      <c r="A500" s="204">
        <f t="shared" si="31"/>
        <v>469</v>
      </c>
      <c r="B500" s="329" t="s">
        <v>862</v>
      </c>
      <c r="C500" s="238">
        <v>4</v>
      </c>
      <c r="D500" s="252"/>
      <c r="E500" s="329"/>
      <c r="F500" s="165"/>
      <c r="G500" s="165">
        <f t="shared" si="30"/>
        <v>0</v>
      </c>
      <c r="H500" s="165"/>
    </row>
    <row r="501" spans="1:8" ht="11.25" customHeight="1">
      <c r="A501" s="204">
        <f t="shared" si="31"/>
        <v>470</v>
      </c>
      <c r="B501" s="329" t="s">
        <v>863</v>
      </c>
      <c r="C501" s="238">
        <v>12</v>
      </c>
      <c r="D501" s="252"/>
      <c r="E501" s="329"/>
      <c r="F501" s="165"/>
      <c r="G501" s="165">
        <f t="shared" si="30"/>
        <v>0</v>
      </c>
      <c r="H501" s="165"/>
    </row>
    <row r="502" spans="1:8" ht="11.25" customHeight="1">
      <c r="A502" s="204">
        <f t="shared" si="31"/>
        <v>471</v>
      </c>
      <c r="B502" s="329" t="s">
        <v>864</v>
      </c>
      <c r="C502" s="238">
        <v>12</v>
      </c>
      <c r="D502" s="252"/>
      <c r="E502" s="329"/>
      <c r="F502" s="165"/>
      <c r="G502" s="165">
        <f t="shared" si="30"/>
        <v>0</v>
      </c>
      <c r="H502" s="165"/>
    </row>
    <row r="503" spans="1:8" ht="11.25" customHeight="1">
      <c r="A503" s="204">
        <f t="shared" si="31"/>
        <v>472</v>
      </c>
      <c r="B503" s="329" t="s">
        <v>865</v>
      </c>
      <c r="C503" s="238">
        <v>12</v>
      </c>
      <c r="D503" s="252"/>
      <c r="E503" s="329"/>
      <c r="F503" s="165"/>
      <c r="G503" s="165">
        <f t="shared" si="30"/>
        <v>0</v>
      </c>
      <c r="H503" s="165"/>
    </row>
    <row r="504" spans="1:8" ht="11.25" customHeight="1">
      <c r="A504" s="204">
        <f t="shared" si="31"/>
        <v>473</v>
      </c>
      <c r="B504" s="329" t="s">
        <v>866</v>
      </c>
      <c r="C504" s="238">
        <v>12</v>
      </c>
      <c r="D504" s="252"/>
      <c r="E504" s="329"/>
      <c r="F504" s="165"/>
      <c r="G504" s="165">
        <f t="shared" si="30"/>
        <v>0</v>
      </c>
      <c r="H504" s="165"/>
    </row>
    <row r="505" spans="1:8" ht="11.25" customHeight="1">
      <c r="A505" s="204">
        <f t="shared" si="31"/>
        <v>474</v>
      </c>
      <c r="B505" s="329" t="s">
        <v>867</v>
      </c>
      <c r="C505" s="238">
        <v>12</v>
      </c>
      <c r="D505" s="252"/>
      <c r="E505" s="329"/>
      <c r="F505" s="165"/>
      <c r="G505" s="165">
        <f t="shared" si="30"/>
        <v>0</v>
      </c>
      <c r="H505" s="165"/>
    </row>
    <row r="506" spans="1:8" ht="11.25" customHeight="1">
      <c r="A506" s="204">
        <f t="shared" si="31"/>
        <v>475</v>
      </c>
      <c r="B506" s="329" t="s">
        <v>868</v>
      </c>
      <c r="C506" s="238">
        <v>12</v>
      </c>
      <c r="D506" s="252"/>
      <c r="E506" s="329"/>
      <c r="F506" s="165"/>
      <c r="G506" s="165">
        <f t="shared" si="30"/>
        <v>0</v>
      </c>
      <c r="H506" s="165"/>
    </row>
    <row r="507" spans="1:8" ht="15.75" customHeight="1">
      <c r="A507" s="188"/>
      <c r="B507" s="79" t="s">
        <v>869</v>
      </c>
      <c r="C507" s="151"/>
      <c r="D507" s="247"/>
      <c r="E507" s="79"/>
      <c r="F507" s="151"/>
      <c r="G507" s="151"/>
      <c r="H507" s="151"/>
    </row>
    <row r="508" spans="1:8" ht="11.25" customHeight="1">
      <c r="A508" s="204">
        <v>476</v>
      </c>
      <c r="B508" s="329" t="s">
        <v>817</v>
      </c>
      <c r="C508" s="238">
        <v>18</v>
      </c>
      <c r="D508" s="252"/>
      <c r="E508" s="329"/>
      <c r="F508" s="165"/>
      <c r="G508" s="165">
        <f t="shared" ref="G508:G554" si="32">F508*C508</f>
        <v>0</v>
      </c>
      <c r="H508" s="165"/>
    </row>
    <row r="509" spans="1:8" ht="11.25" customHeight="1">
      <c r="A509" s="204">
        <f t="shared" ref="A509:A554" si="33">A508+1</f>
        <v>477</v>
      </c>
      <c r="B509" s="329" t="s">
        <v>819</v>
      </c>
      <c r="C509" s="238">
        <v>18</v>
      </c>
      <c r="D509" s="252"/>
      <c r="E509" s="329"/>
      <c r="F509" s="165"/>
      <c r="G509" s="165">
        <f t="shared" si="32"/>
        <v>0</v>
      </c>
      <c r="H509" s="165"/>
    </row>
    <row r="510" spans="1:8" ht="11.25" customHeight="1">
      <c r="A510" s="204">
        <f t="shared" si="33"/>
        <v>478</v>
      </c>
      <c r="B510" s="329" t="s">
        <v>820</v>
      </c>
      <c r="C510" s="238">
        <v>18</v>
      </c>
      <c r="D510" s="252"/>
      <c r="E510" s="329"/>
      <c r="F510" s="165"/>
      <c r="G510" s="165">
        <f t="shared" si="32"/>
        <v>0</v>
      </c>
      <c r="H510" s="165"/>
    </row>
    <row r="511" spans="1:8" ht="11.25" customHeight="1">
      <c r="A511" s="204">
        <f t="shared" si="33"/>
        <v>479</v>
      </c>
      <c r="B511" s="329" t="s">
        <v>870</v>
      </c>
      <c r="C511" s="238">
        <v>11</v>
      </c>
      <c r="D511" s="252"/>
      <c r="E511" s="329"/>
      <c r="F511" s="165"/>
      <c r="G511" s="165">
        <f t="shared" si="32"/>
        <v>0</v>
      </c>
      <c r="H511" s="165"/>
    </row>
    <row r="512" spans="1:8" ht="11.25" customHeight="1">
      <c r="A512" s="204">
        <f t="shared" si="33"/>
        <v>480</v>
      </c>
      <c r="B512" s="329" t="s">
        <v>871</v>
      </c>
      <c r="C512" s="238">
        <v>11</v>
      </c>
      <c r="D512" s="252"/>
      <c r="E512" s="329"/>
      <c r="F512" s="165"/>
      <c r="G512" s="165">
        <f t="shared" si="32"/>
        <v>0</v>
      </c>
      <c r="H512" s="165"/>
    </row>
    <row r="513" spans="1:8" ht="11.25" customHeight="1">
      <c r="A513" s="204">
        <f t="shared" si="33"/>
        <v>481</v>
      </c>
      <c r="B513" s="329" t="s">
        <v>872</v>
      </c>
      <c r="C513" s="238">
        <v>11</v>
      </c>
      <c r="D513" s="252"/>
      <c r="E513" s="329"/>
      <c r="F513" s="165"/>
      <c r="G513" s="165">
        <f t="shared" si="32"/>
        <v>0</v>
      </c>
      <c r="H513" s="165"/>
    </row>
    <row r="514" spans="1:8" ht="11.25" customHeight="1">
      <c r="A514" s="204">
        <f t="shared" si="33"/>
        <v>482</v>
      </c>
      <c r="B514" s="329" t="s">
        <v>873</v>
      </c>
      <c r="C514" s="238">
        <v>3</v>
      </c>
      <c r="D514" s="252"/>
      <c r="E514" s="329"/>
      <c r="F514" s="165"/>
      <c r="G514" s="165">
        <f t="shared" si="32"/>
        <v>0</v>
      </c>
      <c r="H514" s="165"/>
    </row>
    <row r="515" spans="1:8" ht="11.25" customHeight="1">
      <c r="A515" s="204">
        <f t="shared" si="33"/>
        <v>483</v>
      </c>
      <c r="B515" s="329" t="s">
        <v>874</v>
      </c>
      <c r="C515" s="238">
        <v>3</v>
      </c>
      <c r="D515" s="252"/>
      <c r="E515" s="329"/>
      <c r="F515" s="165"/>
      <c r="G515" s="165">
        <f t="shared" si="32"/>
        <v>0</v>
      </c>
      <c r="H515" s="165"/>
    </row>
    <row r="516" spans="1:8" ht="11.25" customHeight="1">
      <c r="A516" s="204">
        <f t="shared" si="33"/>
        <v>484</v>
      </c>
      <c r="B516" s="329" t="s">
        <v>875</v>
      </c>
      <c r="C516" s="238">
        <v>3</v>
      </c>
      <c r="D516" s="252"/>
      <c r="E516" s="329"/>
      <c r="F516" s="165"/>
      <c r="G516" s="165">
        <f t="shared" si="32"/>
        <v>0</v>
      </c>
      <c r="H516" s="165"/>
    </row>
    <row r="517" spans="1:8" ht="11.25" customHeight="1">
      <c r="A517" s="204">
        <f t="shared" si="33"/>
        <v>485</v>
      </c>
      <c r="B517" s="329" t="s">
        <v>876</v>
      </c>
      <c r="C517" s="238">
        <v>35</v>
      </c>
      <c r="D517" s="252"/>
      <c r="E517" s="329"/>
      <c r="F517" s="165"/>
      <c r="G517" s="165">
        <f t="shared" si="32"/>
        <v>0</v>
      </c>
      <c r="H517" s="165"/>
    </row>
    <row r="518" spans="1:8" ht="11.25" customHeight="1">
      <c r="A518" s="204">
        <f t="shared" si="33"/>
        <v>486</v>
      </c>
      <c r="B518" s="329" t="s">
        <v>877</v>
      </c>
      <c r="C518" s="238">
        <v>35</v>
      </c>
      <c r="D518" s="252"/>
      <c r="E518" s="329"/>
      <c r="F518" s="165"/>
      <c r="G518" s="165">
        <f t="shared" si="32"/>
        <v>0</v>
      </c>
      <c r="H518" s="165"/>
    </row>
    <row r="519" spans="1:8" ht="11.25" customHeight="1">
      <c r="A519" s="204">
        <f t="shared" si="33"/>
        <v>487</v>
      </c>
      <c r="B519" s="329" t="s">
        <v>878</v>
      </c>
      <c r="C519" s="238">
        <v>35</v>
      </c>
      <c r="D519" s="252"/>
      <c r="E519" s="329"/>
      <c r="F519" s="165"/>
      <c r="G519" s="165">
        <f t="shared" si="32"/>
        <v>0</v>
      </c>
      <c r="H519" s="165"/>
    </row>
    <row r="520" spans="1:8" ht="11.25" customHeight="1">
      <c r="A520" s="204">
        <f t="shared" si="33"/>
        <v>488</v>
      </c>
      <c r="B520" s="329" t="s">
        <v>844</v>
      </c>
      <c r="C520" s="238">
        <v>8</v>
      </c>
      <c r="D520" s="252"/>
      <c r="E520" s="329"/>
      <c r="F520" s="165"/>
      <c r="G520" s="165">
        <f t="shared" si="32"/>
        <v>0</v>
      </c>
      <c r="H520" s="165"/>
    </row>
    <row r="521" spans="1:8" ht="11.25" customHeight="1">
      <c r="A521" s="204">
        <f t="shared" si="33"/>
        <v>489</v>
      </c>
      <c r="B521" s="329" t="s">
        <v>845</v>
      </c>
      <c r="C521" s="238">
        <v>8</v>
      </c>
      <c r="D521" s="252"/>
      <c r="E521" s="329"/>
      <c r="F521" s="165"/>
      <c r="G521" s="165">
        <f t="shared" si="32"/>
        <v>0</v>
      </c>
      <c r="H521" s="165"/>
    </row>
    <row r="522" spans="1:8" ht="11.25" customHeight="1">
      <c r="A522" s="204">
        <f t="shared" si="33"/>
        <v>490</v>
      </c>
      <c r="B522" s="329" t="s">
        <v>846</v>
      </c>
      <c r="C522" s="238">
        <v>8</v>
      </c>
      <c r="D522" s="252"/>
      <c r="E522" s="329"/>
      <c r="F522" s="165"/>
      <c r="G522" s="165">
        <f t="shared" si="32"/>
        <v>0</v>
      </c>
      <c r="H522" s="165"/>
    </row>
    <row r="523" spans="1:8" ht="11.25" customHeight="1">
      <c r="A523" s="204">
        <f t="shared" si="33"/>
        <v>491</v>
      </c>
      <c r="B523" s="329" t="s">
        <v>879</v>
      </c>
      <c r="C523" s="238">
        <v>14</v>
      </c>
      <c r="D523" s="252"/>
      <c r="E523" s="329"/>
      <c r="F523" s="165"/>
      <c r="G523" s="165">
        <f t="shared" si="32"/>
        <v>0</v>
      </c>
      <c r="H523" s="165"/>
    </row>
    <row r="524" spans="1:8" ht="11.25" customHeight="1">
      <c r="A524" s="204">
        <f t="shared" si="33"/>
        <v>492</v>
      </c>
      <c r="B524" s="329" t="s">
        <v>880</v>
      </c>
      <c r="C524" s="238">
        <v>14</v>
      </c>
      <c r="D524" s="252"/>
      <c r="E524" s="329"/>
      <c r="F524" s="165"/>
      <c r="G524" s="165">
        <f t="shared" si="32"/>
        <v>0</v>
      </c>
      <c r="H524" s="165"/>
    </row>
    <row r="525" spans="1:8" ht="11.25" customHeight="1">
      <c r="A525" s="204">
        <f t="shared" si="33"/>
        <v>493</v>
      </c>
      <c r="B525" s="329" t="s">
        <v>881</v>
      </c>
      <c r="C525" s="238">
        <v>14</v>
      </c>
      <c r="D525" s="252"/>
      <c r="E525" s="329"/>
      <c r="F525" s="165"/>
      <c r="G525" s="165">
        <f t="shared" si="32"/>
        <v>0</v>
      </c>
      <c r="H525" s="165"/>
    </row>
    <row r="526" spans="1:8" ht="11.25" customHeight="1">
      <c r="A526" s="204">
        <f t="shared" si="33"/>
        <v>494</v>
      </c>
      <c r="B526" s="329" t="s">
        <v>882</v>
      </c>
      <c r="C526" s="238">
        <v>5</v>
      </c>
      <c r="D526" s="252"/>
      <c r="E526" s="329"/>
      <c r="F526" s="165"/>
      <c r="G526" s="165">
        <f t="shared" si="32"/>
        <v>0</v>
      </c>
      <c r="H526" s="165"/>
    </row>
    <row r="527" spans="1:8" ht="11.25" customHeight="1">
      <c r="A527" s="204">
        <f t="shared" si="33"/>
        <v>495</v>
      </c>
      <c r="B527" s="329" t="s">
        <v>883</v>
      </c>
      <c r="C527" s="238">
        <v>5</v>
      </c>
      <c r="D527" s="252"/>
      <c r="E527" s="329"/>
      <c r="F527" s="165"/>
      <c r="G527" s="165">
        <f t="shared" si="32"/>
        <v>0</v>
      </c>
      <c r="H527" s="165"/>
    </row>
    <row r="528" spans="1:8" ht="11.25" customHeight="1">
      <c r="A528" s="204">
        <f t="shared" si="33"/>
        <v>496</v>
      </c>
      <c r="B528" s="329" t="s">
        <v>884</v>
      </c>
      <c r="C528" s="238">
        <v>5</v>
      </c>
      <c r="D528" s="252"/>
      <c r="E528" s="329"/>
      <c r="F528" s="165"/>
      <c r="G528" s="165">
        <f t="shared" si="32"/>
        <v>0</v>
      </c>
      <c r="H528" s="165"/>
    </row>
    <row r="529" spans="1:8" ht="11.25" customHeight="1">
      <c r="A529" s="204">
        <f t="shared" si="33"/>
        <v>497</v>
      </c>
      <c r="B529" s="329" t="s">
        <v>885</v>
      </c>
      <c r="C529" s="238">
        <v>5</v>
      </c>
      <c r="D529" s="252"/>
      <c r="E529" s="329"/>
      <c r="F529" s="165"/>
      <c r="G529" s="165">
        <f t="shared" si="32"/>
        <v>0</v>
      </c>
      <c r="H529" s="165"/>
    </row>
    <row r="530" spans="1:8" ht="11.25" customHeight="1">
      <c r="A530" s="204">
        <f t="shared" si="33"/>
        <v>498</v>
      </c>
      <c r="B530" s="329" t="s">
        <v>886</v>
      </c>
      <c r="C530" s="238">
        <v>5</v>
      </c>
      <c r="D530" s="252"/>
      <c r="E530" s="329"/>
      <c r="F530" s="165"/>
      <c r="G530" s="165">
        <f t="shared" si="32"/>
        <v>0</v>
      </c>
      <c r="H530" s="165"/>
    </row>
    <row r="531" spans="1:8" ht="11.25" customHeight="1">
      <c r="A531" s="204">
        <f t="shared" si="33"/>
        <v>499</v>
      </c>
      <c r="B531" s="329" t="s">
        <v>887</v>
      </c>
      <c r="C531" s="238">
        <v>5</v>
      </c>
      <c r="D531" s="252"/>
      <c r="E531" s="329"/>
      <c r="F531" s="165"/>
      <c r="G531" s="165">
        <f t="shared" si="32"/>
        <v>0</v>
      </c>
      <c r="H531" s="165"/>
    </row>
    <row r="532" spans="1:8" ht="11.25" customHeight="1">
      <c r="A532" s="204">
        <f t="shared" si="33"/>
        <v>500</v>
      </c>
      <c r="B532" s="329" t="s">
        <v>888</v>
      </c>
      <c r="C532" s="238">
        <v>18</v>
      </c>
      <c r="D532" s="252"/>
      <c r="E532" s="329"/>
      <c r="F532" s="165"/>
      <c r="G532" s="165">
        <f t="shared" si="32"/>
        <v>0</v>
      </c>
      <c r="H532" s="165"/>
    </row>
    <row r="533" spans="1:8" ht="11.25" customHeight="1">
      <c r="A533" s="204">
        <f t="shared" si="33"/>
        <v>501</v>
      </c>
      <c r="B533" s="329" t="s">
        <v>889</v>
      </c>
      <c r="C533" s="238">
        <v>18</v>
      </c>
      <c r="D533" s="252"/>
      <c r="E533" s="329"/>
      <c r="F533" s="165"/>
      <c r="G533" s="165">
        <f t="shared" si="32"/>
        <v>0</v>
      </c>
      <c r="H533" s="165"/>
    </row>
    <row r="534" spans="1:8" ht="11.25" customHeight="1">
      <c r="A534" s="204">
        <f t="shared" si="33"/>
        <v>502</v>
      </c>
      <c r="B534" s="329" t="s">
        <v>890</v>
      </c>
      <c r="C534" s="238">
        <v>18</v>
      </c>
      <c r="D534" s="252"/>
      <c r="E534" s="329"/>
      <c r="F534" s="165"/>
      <c r="G534" s="165">
        <f t="shared" si="32"/>
        <v>0</v>
      </c>
      <c r="H534" s="165"/>
    </row>
    <row r="535" spans="1:8" ht="11.25" customHeight="1">
      <c r="A535" s="204">
        <f t="shared" si="33"/>
        <v>503</v>
      </c>
      <c r="B535" s="329" t="s">
        <v>891</v>
      </c>
      <c r="C535" s="238">
        <v>18</v>
      </c>
      <c r="D535" s="252"/>
      <c r="E535" s="329"/>
      <c r="F535" s="165"/>
      <c r="G535" s="165">
        <f t="shared" si="32"/>
        <v>0</v>
      </c>
      <c r="H535" s="165"/>
    </row>
    <row r="536" spans="1:8" ht="11.25" customHeight="1">
      <c r="A536" s="204">
        <f t="shared" si="33"/>
        <v>504</v>
      </c>
      <c r="B536" s="329" t="s">
        <v>892</v>
      </c>
      <c r="C536" s="238">
        <v>18</v>
      </c>
      <c r="D536" s="252"/>
      <c r="E536" s="329"/>
      <c r="F536" s="165"/>
      <c r="G536" s="165">
        <f t="shared" si="32"/>
        <v>0</v>
      </c>
      <c r="H536" s="165"/>
    </row>
    <row r="537" spans="1:8" ht="11.25" customHeight="1">
      <c r="A537" s="204">
        <f t="shared" si="33"/>
        <v>505</v>
      </c>
      <c r="B537" s="329" t="s">
        <v>893</v>
      </c>
      <c r="C537" s="238">
        <v>18</v>
      </c>
      <c r="D537" s="252"/>
      <c r="E537" s="329"/>
      <c r="F537" s="165"/>
      <c r="G537" s="165">
        <f t="shared" si="32"/>
        <v>0</v>
      </c>
      <c r="H537" s="165"/>
    </row>
    <row r="538" spans="1:8" ht="11.25" customHeight="1">
      <c r="A538" s="204">
        <f t="shared" si="33"/>
        <v>506</v>
      </c>
      <c r="B538" s="329" t="s">
        <v>894</v>
      </c>
      <c r="C538" s="238">
        <v>20</v>
      </c>
      <c r="D538" s="252"/>
      <c r="E538" s="329"/>
      <c r="F538" s="165"/>
      <c r="G538" s="165">
        <f t="shared" si="32"/>
        <v>0</v>
      </c>
      <c r="H538" s="165"/>
    </row>
    <row r="539" spans="1:8" ht="11.25" customHeight="1">
      <c r="A539" s="204">
        <f t="shared" si="33"/>
        <v>507</v>
      </c>
      <c r="B539" s="329" t="s">
        <v>895</v>
      </c>
      <c r="C539" s="238">
        <v>20</v>
      </c>
      <c r="D539" s="252"/>
      <c r="E539" s="329"/>
      <c r="F539" s="165"/>
      <c r="G539" s="165">
        <f t="shared" si="32"/>
        <v>0</v>
      </c>
      <c r="H539" s="165"/>
    </row>
    <row r="540" spans="1:8" ht="11.25" customHeight="1">
      <c r="A540" s="204">
        <f t="shared" si="33"/>
        <v>508</v>
      </c>
      <c r="B540" s="329" t="s">
        <v>896</v>
      </c>
      <c r="C540" s="238">
        <v>13.75</v>
      </c>
      <c r="D540" s="252"/>
      <c r="E540" s="329"/>
      <c r="F540" s="165"/>
      <c r="G540" s="165">
        <f t="shared" si="32"/>
        <v>0</v>
      </c>
      <c r="H540" s="165"/>
    </row>
    <row r="541" spans="1:8" ht="11.25" customHeight="1">
      <c r="A541" s="204">
        <f t="shared" si="33"/>
        <v>509</v>
      </c>
      <c r="B541" s="329" t="s">
        <v>897</v>
      </c>
      <c r="C541" s="238">
        <v>13.75</v>
      </c>
      <c r="D541" s="252"/>
      <c r="E541" s="329"/>
      <c r="F541" s="165"/>
      <c r="G541" s="165">
        <f t="shared" si="32"/>
        <v>0</v>
      </c>
      <c r="H541" s="165"/>
    </row>
    <row r="542" spans="1:8" ht="11.25" customHeight="1">
      <c r="A542" s="204">
        <f t="shared" si="33"/>
        <v>510</v>
      </c>
      <c r="B542" s="329" t="s">
        <v>898</v>
      </c>
      <c r="C542" s="238">
        <v>13.75</v>
      </c>
      <c r="D542" s="252"/>
      <c r="E542" s="329"/>
      <c r="F542" s="165"/>
      <c r="G542" s="165">
        <f t="shared" si="32"/>
        <v>0</v>
      </c>
      <c r="H542" s="165"/>
    </row>
    <row r="543" spans="1:8" ht="11.25" customHeight="1">
      <c r="A543" s="204">
        <f t="shared" si="33"/>
        <v>511</v>
      </c>
      <c r="B543" s="329" t="s">
        <v>899</v>
      </c>
      <c r="C543" s="238">
        <v>13.75</v>
      </c>
      <c r="D543" s="252"/>
      <c r="E543" s="329"/>
      <c r="F543" s="165"/>
      <c r="G543" s="165">
        <f t="shared" si="32"/>
        <v>0</v>
      </c>
      <c r="H543" s="165"/>
    </row>
    <row r="544" spans="1:8" ht="11.25" customHeight="1">
      <c r="A544" s="204">
        <f t="shared" si="33"/>
        <v>512</v>
      </c>
      <c r="B544" s="329" t="s">
        <v>900</v>
      </c>
      <c r="C544" s="238">
        <v>13.75</v>
      </c>
      <c r="D544" s="252"/>
      <c r="E544" s="329"/>
      <c r="F544" s="165"/>
      <c r="G544" s="165">
        <f t="shared" si="32"/>
        <v>0</v>
      </c>
      <c r="H544" s="165"/>
    </row>
    <row r="545" spans="1:8" ht="11.25" customHeight="1">
      <c r="A545" s="204">
        <f t="shared" si="33"/>
        <v>513</v>
      </c>
      <c r="B545" s="329" t="s">
        <v>901</v>
      </c>
      <c r="C545" s="238">
        <v>13.75</v>
      </c>
      <c r="D545" s="252"/>
      <c r="E545" s="329"/>
      <c r="F545" s="165"/>
      <c r="G545" s="165">
        <f t="shared" si="32"/>
        <v>0</v>
      </c>
      <c r="H545" s="165"/>
    </row>
    <row r="546" spans="1:8" ht="11.25" customHeight="1">
      <c r="A546" s="204">
        <f t="shared" si="33"/>
        <v>514</v>
      </c>
      <c r="B546" s="329" t="s">
        <v>902</v>
      </c>
      <c r="C546" s="238">
        <v>4</v>
      </c>
      <c r="D546" s="252"/>
      <c r="E546" s="329"/>
      <c r="F546" s="165"/>
      <c r="G546" s="165">
        <f t="shared" si="32"/>
        <v>0</v>
      </c>
      <c r="H546" s="165"/>
    </row>
    <row r="547" spans="1:8" ht="11.25" customHeight="1">
      <c r="A547" s="204">
        <f t="shared" si="33"/>
        <v>515</v>
      </c>
      <c r="B547" s="329" t="s">
        <v>903</v>
      </c>
      <c r="C547" s="238">
        <v>4</v>
      </c>
      <c r="D547" s="252"/>
      <c r="E547" s="329"/>
      <c r="F547" s="165"/>
      <c r="G547" s="165">
        <f t="shared" si="32"/>
        <v>0</v>
      </c>
      <c r="H547" s="165"/>
    </row>
    <row r="548" spans="1:8" ht="11.25" customHeight="1">
      <c r="A548" s="204">
        <f t="shared" si="33"/>
        <v>516</v>
      </c>
      <c r="B548" s="329" t="s">
        <v>904</v>
      </c>
      <c r="C548" s="238">
        <v>4</v>
      </c>
      <c r="D548" s="252"/>
      <c r="E548" s="329"/>
      <c r="F548" s="165"/>
      <c r="G548" s="165">
        <f t="shared" si="32"/>
        <v>0</v>
      </c>
      <c r="H548" s="165"/>
    </row>
    <row r="549" spans="1:8" ht="11.25" customHeight="1">
      <c r="A549" s="204">
        <f t="shared" si="33"/>
        <v>517</v>
      </c>
      <c r="B549" s="329" t="s">
        <v>905</v>
      </c>
      <c r="C549" s="238">
        <v>9</v>
      </c>
      <c r="D549" s="252"/>
      <c r="E549" s="329"/>
      <c r="F549" s="165"/>
      <c r="G549" s="165">
        <f t="shared" si="32"/>
        <v>0</v>
      </c>
      <c r="H549" s="165"/>
    </row>
    <row r="550" spans="1:8" ht="11.25" customHeight="1">
      <c r="A550" s="204">
        <f t="shared" si="33"/>
        <v>518</v>
      </c>
      <c r="B550" s="329" t="s">
        <v>906</v>
      </c>
      <c r="C550" s="238">
        <v>9</v>
      </c>
      <c r="D550" s="252"/>
      <c r="E550" s="329"/>
      <c r="F550" s="165"/>
      <c r="G550" s="165">
        <f t="shared" si="32"/>
        <v>0</v>
      </c>
      <c r="H550" s="165"/>
    </row>
    <row r="551" spans="1:8" ht="11.25" customHeight="1">
      <c r="A551" s="204">
        <f t="shared" si="33"/>
        <v>519</v>
      </c>
      <c r="B551" s="329" t="s">
        <v>907</v>
      </c>
      <c r="C551" s="238">
        <v>9</v>
      </c>
      <c r="D551" s="252"/>
      <c r="E551" s="329"/>
      <c r="F551" s="165"/>
      <c r="G551" s="165">
        <f t="shared" si="32"/>
        <v>0</v>
      </c>
      <c r="H551" s="165"/>
    </row>
    <row r="552" spans="1:8" ht="11.25" customHeight="1">
      <c r="A552" s="204">
        <f t="shared" si="33"/>
        <v>520</v>
      </c>
      <c r="B552" s="329" t="s">
        <v>908</v>
      </c>
      <c r="C552" s="238">
        <v>9</v>
      </c>
      <c r="D552" s="252"/>
      <c r="E552" s="329"/>
      <c r="F552" s="165"/>
      <c r="G552" s="165">
        <f t="shared" si="32"/>
        <v>0</v>
      </c>
      <c r="H552" s="165"/>
    </row>
    <row r="553" spans="1:8" ht="11.25" customHeight="1">
      <c r="A553" s="204">
        <f t="shared" si="33"/>
        <v>521</v>
      </c>
      <c r="B553" s="329" t="s">
        <v>909</v>
      </c>
      <c r="C553" s="238">
        <v>9</v>
      </c>
      <c r="D553" s="252"/>
      <c r="E553" s="329"/>
      <c r="F553" s="165"/>
      <c r="G553" s="165">
        <f t="shared" si="32"/>
        <v>0</v>
      </c>
      <c r="H553" s="165"/>
    </row>
    <row r="554" spans="1:8" ht="11.25" customHeight="1">
      <c r="A554" s="204">
        <f t="shared" si="33"/>
        <v>522</v>
      </c>
      <c r="B554" s="329" t="s">
        <v>910</v>
      </c>
      <c r="C554" s="238">
        <v>9</v>
      </c>
      <c r="D554" s="252"/>
      <c r="E554" s="329"/>
      <c r="F554" s="165"/>
      <c r="G554" s="165">
        <f t="shared" si="32"/>
        <v>0</v>
      </c>
      <c r="H554" s="165"/>
    </row>
    <row r="555" spans="1:8" ht="15.75" customHeight="1">
      <c r="A555" s="188"/>
      <c r="B555" s="79" t="s">
        <v>911</v>
      </c>
      <c r="C555" s="151"/>
      <c r="D555" s="247"/>
      <c r="E555" s="79"/>
      <c r="F555" s="151"/>
      <c r="G555" s="151"/>
      <c r="H555" s="151"/>
    </row>
    <row r="556" spans="1:8" ht="11.25" customHeight="1">
      <c r="A556" s="204">
        <v>523</v>
      </c>
      <c r="B556" s="329" t="s">
        <v>912</v>
      </c>
      <c r="C556" s="238">
        <v>17.5</v>
      </c>
      <c r="D556" s="252" t="str">
        <f>HYPERLINK("http://motorcraft.ua/zapchasti/zapchasti-dlya-mopedov/zapchasti-soul-lux/akb-lux-alpha.html","фото")</f>
        <v>фото</v>
      </c>
      <c r="E556" s="329" t="s">
        <v>913</v>
      </c>
      <c r="F556" s="165"/>
      <c r="G556" s="165">
        <f t="shared" ref="G556:G564" si="34">F556*C556</f>
        <v>0</v>
      </c>
      <c r="H556" s="165"/>
    </row>
    <row r="557" spans="1:8" ht="11.25" customHeight="1">
      <c r="A557" s="204">
        <f t="shared" ref="A557:A596" si="35">A556+1</f>
        <v>524</v>
      </c>
      <c r="B557" s="329" t="s">
        <v>914</v>
      </c>
      <c r="C557" s="238">
        <v>16</v>
      </c>
      <c r="D557" s="252" t="str">
        <f>HYPERLINK("http://motorcraft.ua/zapchasti/zapchasti-dlya-mopedov/zapchasti-soul-lux/amortizator-zadnij-lux-340-st.html","фото")</f>
        <v>фото</v>
      </c>
      <c r="E557" s="329" t="s">
        <v>915</v>
      </c>
      <c r="F557" s="165"/>
      <c r="G557" s="165">
        <f t="shared" si="34"/>
        <v>0</v>
      </c>
      <c r="H557" s="165"/>
    </row>
    <row r="558" spans="1:8" ht="11.25" customHeight="1">
      <c r="A558" s="204">
        <f t="shared" si="35"/>
        <v>525</v>
      </c>
      <c r="B558" s="329" t="s">
        <v>916</v>
      </c>
      <c r="C558" s="238">
        <v>25</v>
      </c>
      <c r="D558" s="252" t="str">
        <f>HYPERLINK("http://motorcraft.ua/zapchasti/zapchasti-dlya-mopedov/zapchasti-soul-lux/perya-perednej-vilki-lux-620-st-%28baraban%29.html","фото")</f>
        <v>фото</v>
      </c>
      <c r="E558" s="329" t="s">
        <v>917</v>
      </c>
      <c r="F558" s="165"/>
      <c r="G558" s="165">
        <f t="shared" si="34"/>
        <v>0</v>
      </c>
      <c r="H558" s="165"/>
    </row>
    <row r="559" spans="1:8" ht="11.25" customHeight="1">
      <c r="A559" s="204">
        <f t="shared" si="35"/>
        <v>526</v>
      </c>
      <c r="B559" s="329" t="s">
        <v>918</v>
      </c>
      <c r="C559" s="238">
        <v>14</v>
      </c>
      <c r="D559" s="252"/>
      <c r="E559" s="329"/>
      <c r="F559" s="165"/>
      <c r="G559" s="165">
        <f t="shared" si="34"/>
        <v>0</v>
      </c>
      <c r="H559" s="165"/>
    </row>
    <row r="560" spans="1:8" ht="11.25" customHeight="1">
      <c r="A560" s="204">
        <f t="shared" si="35"/>
        <v>527</v>
      </c>
      <c r="B560" s="329" t="s">
        <v>919</v>
      </c>
      <c r="C560" s="238">
        <v>10</v>
      </c>
      <c r="D560" s="252" t="str">
        <f>HYPERLINK("http://motorcraft.ua/zapchasti/zapchasti-dlya-mopedov/zapchasti-soul-lux/vetrovoe-steklo-lux-alpha.html","фото")</f>
        <v>фото</v>
      </c>
      <c r="E560" s="329" t="s">
        <v>920</v>
      </c>
      <c r="F560" s="165"/>
      <c r="G560" s="165">
        <f t="shared" si="34"/>
        <v>0</v>
      </c>
      <c r="H560" s="165"/>
    </row>
    <row r="561" spans="1:8" ht="11.25" customHeight="1">
      <c r="A561" s="204">
        <f t="shared" si="35"/>
        <v>528</v>
      </c>
      <c r="B561" s="329" t="s">
        <v>921</v>
      </c>
      <c r="C561" s="238">
        <v>2</v>
      </c>
      <c r="D561" s="252" t="str">
        <f>HYPERLINK("http://motorcraft.ua/zapchasti/zapchasti-dlya-mopedov/zapchasti-soul-lux/patrubok-karbyuratora-lux-alpha.html","фото")</f>
        <v>фото</v>
      </c>
      <c r="E561" s="329" t="s">
        <v>922</v>
      </c>
      <c r="F561" s="165"/>
      <c r="G561" s="165">
        <f t="shared" si="34"/>
        <v>0</v>
      </c>
      <c r="H561" s="165"/>
    </row>
    <row r="562" spans="1:8" ht="11.25" customHeight="1">
      <c r="A562" s="204">
        <f t="shared" si="35"/>
        <v>529</v>
      </c>
      <c r="B562" s="329" t="s">
        <v>923</v>
      </c>
      <c r="C562" s="238">
        <v>10</v>
      </c>
      <c r="D562" s="252" t="str">
        <f>HYPERLINK("http://motorcraft.ua/zapchasti/zapchasti-dlya-mopedov/zapchasti-soul-lux/golovka-cilindra-50cc-lux-alpha.html","фото")</f>
        <v>фото</v>
      </c>
      <c r="E562" s="329" t="s">
        <v>924</v>
      </c>
      <c r="F562" s="165"/>
      <c r="G562" s="165">
        <f t="shared" si="34"/>
        <v>0</v>
      </c>
      <c r="H562" s="165"/>
    </row>
    <row r="563" spans="1:8" ht="11.25" customHeight="1">
      <c r="A563" s="204">
        <f t="shared" si="35"/>
        <v>530</v>
      </c>
      <c r="B563" s="329" t="s">
        <v>925</v>
      </c>
      <c r="C563" s="238">
        <v>180</v>
      </c>
      <c r="D563" s="252" t="str">
        <f>HYPERLINK("http://motorcraft.ua/zapchasti/zapchasti-dlya-mopedov/zapchasti-soul-lux/dvigatel-soul-1p52fmh-110cc-alpha.html","фото")</f>
        <v>фото</v>
      </c>
      <c r="E563" s="329" t="s">
        <v>926</v>
      </c>
      <c r="F563" s="165"/>
      <c r="G563" s="165">
        <f t="shared" si="34"/>
        <v>0</v>
      </c>
      <c r="H563" s="165"/>
    </row>
    <row r="564" spans="1:8" ht="11.25" customHeight="1">
      <c r="A564" s="204">
        <f t="shared" si="35"/>
        <v>531</v>
      </c>
      <c r="B564" s="329" t="s">
        <v>927</v>
      </c>
      <c r="C564" s="238">
        <v>14</v>
      </c>
      <c r="D564" s="252" t="str">
        <f>HYPERLINK("http://motorcraft.ua/zapchasti/zapchasti-dlya-mopedov/zapchasti-soul-lux/dugi-bezopasnosti-lux-alpha.html","фото")</f>
        <v>фото</v>
      </c>
      <c r="E564" s="329" t="s">
        <v>928</v>
      </c>
      <c r="F564" s="165"/>
      <c r="G564" s="165">
        <f t="shared" si="34"/>
        <v>0</v>
      </c>
      <c r="H564" s="165"/>
    </row>
    <row r="565" spans="1:8" ht="11.25" customHeight="1">
      <c r="A565" s="204">
        <f t="shared" si="35"/>
        <v>532</v>
      </c>
      <c r="B565" s="329" t="s">
        <v>929</v>
      </c>
      <c r="C565" s="144" t="s">
        <v>930</v>
      </c>
      <c r="D565" s="252" t="str">
        <f>HYPERLINK("http://motorcraft.ua/zapchasti/zapchasti-dlya-mopedov/zapchasti-soul-lux/kojuh-cepi-lux-alpha.html","фото")</f>
        <v>фото</v>
      </c>
      <c r="E565" s="329" t="s">
        <v>931</v>
      </c>
      <c r="F565" s="165"/>
      <c r="G565" s="165"/>
      <c r="H565" s="165"/>
    </row>
    <row r="566" spans="1:8" ht="11.25" customHeight="1">
      <c r="A566" s="204">
        <f t="shared" si="35"/>
        <v>533</v>
      </c>
      <c r="B566" s="329" t="s">
        <v>932</v>
      </c>
      <c r="C566" s="238">
        <v>4</v>
      </c>
      <c r="D566" s="252"/>
      <c r="E566" s="329"/>
      <c r="F566" s="165"/>
      <c r="G566" s="165">
        <f t="shared" ref="G566:G583" si="36">F566*C566</f>
        <v>0</v>
      </c>
      <c r="H566" s="165"/>
    </row>
    <row r="567" spans="1:8" ht="11.25" customHeight="1">
      <c r="A567" s="204">
        <f t="shared" si="35"/>
        <v>534</v>
      </c>
      <c r="B567" s="329" t="s">
        <v>933</v>
      </c>
      <c r="C567" s="238">
        <v>3.5</v>
      </c>
      <c r="D567" s="252" t="str">
        <f>HYPERLINK("http://motorcraft.ua/zapchasti/zapchasti-dlya-mopedov/zapchasti-soul-lux/zerkala-lux-alpha-chrom-st.html","фото")</f>
        <v>фото</v>
      </c>
      <c r="E567" s="329" t="s">
        <v>934</v>
      </c>
      <c r="F567" s="165"/>
      <c r="G567" s="165">
        <f t="shared" si="36"/>
        <v>0</v>
      </c>
      <c r="H567" s="165"/>
    </row>
    <row r="568" spans="1:8" ht="11.25" customHeight="1">
      <c r="A568" s="204">
        <f t="shared" si="35"/>
        <v>535</v>
      </c>
      <c r="B568" s="329" t="s">
        <v>935</v>
      </c>
      <c r="C568" s="238">
        <v>10</v>
      </c>
      <c r="D568" s="252" t="str">
        <f>HYPERLINK("http://motorcraft.ua/zapchasti/zapchasti-dlya-mopedov/zapchasti-soul-lux/karbuerator-lux-alpha-st.html","фото")</f>
        <v>фото</v>
      </c>
      <c r="E568" s="329" t="s">
        <v>936</v>
      </c>
      <c r="F568" s="165"/>
      <c r="G568" s="165">
        <f t="shared" si="36"/>
        <v>0</v>
      </c>
      <c r="H568" s="165"/>
    </row>
    <row r="569" spans="1:8" ht="11.25" customHeight="1">
      <c r="A569" s="204">
        <f t="shared" si="35"/>
        <v>536</v>
      </c>
      <c r="B569" s="329" t="s">
        <v>937</v>
      </c>
      <c r="C569" s="238">
        <v>2.2000000000000002</v>
      </c>
      <c r="D569" s="252"/>
      <c r="E569" s="329"/>
      <c r="F569" s="165"/>
      <c r="G569" s="165">
        <f t="shared" si="36"/>
        <v>0</v>
      </c>
      <c r="H569" s="165"/>
    </row>
    <row r="570" spans="1:8" ht="11.25" customHeight="1">
      <c r="A570" s="204">
        <f t="shared" si="35"/>
        <v>537</v>
      </c>
      <c r="B570" s="329" t="s">
        <v>938</v>
      </c>
      <c r="C570" s="238">
        <v>1.5</v>
      </c>
      <c r="D570" s="252"/>
      <c r="E570" s="329"/>
      <c r="F570" s="165"/>
      <c r="G570" s="165">
        <f t="shared" si="36"/>
        <v>0</v>
      </c>
      <c r="H570" s="165"/>
    </row>
    <row r="571" spans="1:8" ht="11.25" customHeight="1">
      <c r="A571" s="204">
        <f t="shared" si="35"/>
        <v>538</v>
      </c>
      <c r="B571" s="329" t="s">
        <v>939</v>
      </c>
      <c r="C571" s="238">
        <v>1.7</v>
      </c>
      <c r="D571" s="252" t="str">
        <f>HYPERLINK("http://motorcraft.ua/zapchasti/zapchasti-dlya-mopedov/zapchasti-soul-lux/kolodki-tormoznie-lux-alpha.html","фото")</f>
        <v>фото</v>
      </c>
      <c r="E571" s="329" t="s">
        <v>940</v>
      </c>
      <c r="F571" s="165"/>
      <c r="G571" s="165">
        <f t="shared" si="36"/>
        <v>0</v>
      </c>
      <c r="H571" s="165"/>
    </row>
    <row r="572" spans="1:8" ht="11.25" customHeight="1">
      <c r="A572" s="204">
        <f t="shared" si="35"/>
        <v>539</v>
      </c>
      <c r="B572" s="329" t="s">
        <v>941</v>
      </c>
      <c r="C572" s="238">
        <v>7</v>
      </c>
      <c r="D572" s="252" t="str">
        <f>HYPERLINK("http://motorcraft.ua/zapchasti/zapchasti-dlya-mopedov/zapchasti-soul-farmer/krilo-zadnee-farmer-delta-st.html","фото")</f>
        <v>фото</v>
      </c>
      <c r="E572" s="329" t="s">
        <v>942</v>
      </c>
      <c r="F572" s="165"/>
      <c r="G572" s="165">
        <f t="shared" si="36"/>
        <v>0</v>
      </c>
      <c r="H572" s="165"/>
    </row>
    <row r="573" spans="1:8" ht="11.25" customHeight="1">
      <c r="A573" s="204">
        <f t="shared" si="35"/>
        <v>540</v>
      </c>
      <c r="B573" s="329" t="s">
        <v>943</v>
      </c>
      <c r="C573" s="238">
        <v>8</v>
      </c>
      <c r="D573" s="252"/>
      <c r="E573" s="329"/>
      <c r="F573" s="165"/>
      <c r="G573" s="165">
        <f t="shared" si="36"/>
        <v>0</v>
      </c>
      <c r="H573" s="165"/>
    </row>
    <row r="574" spans="1:8" ht="11.25" customHeight="1">
      <c r="A574" s="204">
        <f t="shared" si="35"/>
        <v>541</v>
      </c>
      <c r="B574" s="329" t="s">
        <v>944</v>
      </c>
      <c r="C574" s="238">
        <v>0.8</v>
      </c>
      <c r="D574" s="252"/>
      <c r="E574" s="329"/>
      <c r="F574" s="165"/>
      <c r="G574" s="165">
        <f t="shared" si="36"/>
        <v>0</v>
      </c>
      <c r="H574" s="165"/>
    </row>
    <row r="575" spans="1:8" ht="11.25" customHeight="1">
      <c r="A575" s="204">
        <f t="shared" si="35"/>
        <v>542</v>
      </c>
      <c r="B575" s="329" t="s">
        <v>945</v>
      </c>
      <c r="C575" s="238">
        <v>2</v>
      </c>
      <c r="D575" s="252"/>
      <c r="E575" s="329"/>
      <c r="F575" s="165"/>
      <c r="G575" s="165">
        <f t="shared" si="36"/>
        <v>0</v>
      </c>
      <c r="H575" s="165"/>
    </row>
    <row r="576" spans="1:8" ht="11.25" customHeight="1">
      <c r="A576" s="204">
        <f t="shared" si="35"/>
        <v>543</v>
      </c>
      <c r="B576" s="329" t="s">
        <v>946</v>
      </c>
      <c r="C576" s="238">
        <v>2</v>
      </c>
      <c r="D576" s="252" t="str">
        <f>HYPERLINK("http://motorcraft.ua/zapchasti/zapchasti-dlya-mopedov/zapchasti-soul-lux/steklo-peredney-fari.html","фото")</f>
        <v>фото</v>
      </c>
      <c r="E576" s="329" t="s">
        <v>947</v>
      </c>
      <c r="F576" s="165"/>
      <c r="G576" s="165">
        <f t="shared" si="36"/>
        <v>0</v>
      </c>
      <c r="H576" s="165"/>
    </row>
    <row r="577" spans="1:8" ht="11.25" customHeight="1">
      <c r="A577" s="204">
        <f t="shared" si="35"/>
        <v>544</v>
      </c>
      <c r="B577" s="329" t="s">
        <v>948</v>
      </c>
      <c r="C577" s="238">
        <v>20</v>
      </c>
      <c r="D577" s="252" t="str">
        <f>HYPERLINK("http://motorcraft.ua/zapchasti/zapchasti-dlya-mopedov/zapchasti-soul-lux/panel-priborov-lux%28alpha%29-120-st.html","фото")</f>
        <v>фото</v>
      </c>
      <c r="E577" s="329" t="s">
        <v>949</v>
      </c>
      <c r="F577" s="165"/>
      <c r="G577" s="165">
        <f t="shared" si="36"/>
        <v>0</v>
      </c>
      <c r="H577" s="165"/>
    </row>
    <row r="578" spans="1:8" ht="11.25" customHeight="1">
      <c r="A578" s="204">
        <f t="shared" si="35"/>
        <v>545</v>
      </c>
      <c r="B578" s="329" t="s">
        <v>950</v>
      </c>
      <c r="C578" s="238">
        <v>4</v>
      </c>
      <c r="D578" s="252"/>
      <c r="E578" s="329"/>
      <c r="F578" s="165"/>
      <c r="G578" s="165">
        <f t="shared" si="36"/>
        <v>0</v>
      </c>
      <c r="H578" s="165"/>
    </row>
    <row r="579" spans="1:8" ht="11.25" customHeight="1">
      <c r="A579" s="204">
        <f t="shared" si="35"/>
        <v>546</v>
      </c>
      <c r="B579" s="329" t="s">
        <v>951</v>
      </c>
      <c r="C579" s="238">
        <v>2.8</v>
      </c>
      <c r="D579" s="252"/>
      <c r="E579" s="329"/>
      <c r="F579" s="165"/>
      <c r="G579" s="165">
        <f t="shared" si="36"/>
        <v>0</v>
      </c>
      <c r="H579" s="165"/>
    </row>
    <row r="580" spans="1:8" ht="11.25" customHeight="1">
      <c r="A580" s="204">
        <f t="shared" si="35"/>
        <v>547</v>
      </c>
      <c r="B580" s="329" t="s">
        <v>952</v>
      </c>
      <c r="C580" s="238">
        <v>0.4</v>
      </c>
      <c r="D580" s="252" t="str">
        <f>HYPERLINK("http://motorcraft.ua/zapchasti/zapchasti-dlya-mopedov/zapchasti-soul-lux/podshipnik-rulevoy-kolonki-lux-farmer-st.html","фото")</f>
        <v>фото</v>
      </c>
      <c r="E580" s="329" t="s">
        <v>953</v>
      </c>
      <c r="F580" s="165"/>
      <c r="G580" s="165">
        <f t="shared" si="36"/>
        <v>0</v>
      </c>
      <c r="H580" s="165"/>
    </row>
    <row r="581" spans="1:8" ht="11.25" customHeight="1">
      <c r="A581" s="204">
        <f t="shared" si="35"/>
        <v>548</v>
      </c>
      <c r="B581" s="329" t="s">
        <v>954</v>
      </c>
      <c r="C581" s="238">
        <v>15</v>
      </c>
      <c r="D581" s="252"/>
      <c r="E581" s="329"/>
      <c r="F581" s="165"/>
      <c r="G581" s="165">
        <f t="shared" si="36"/>
        <v>0</v>
      </c>
      <c r="H581" s="165"/>
    </row>
    <row r="582" spans="1:8" ht="11.25" customHeight="1">
      <c r="A582" s="204">
        <f t="shared" si="35"/>
        <v>549</v>
      </c>
      <c r="B582" s="329" t="s">
        <v>955</v>
      </c>
      <c r="C582" s="238">
        <v>2</v>
      </c>
      <c r="D582" s="252"/>
      <c r="E582" s="329"/>
      <c r="F582" s="165"/>
      <c r="G582" s="165">
        <f t="shared" si="36"/>
        <v>0</v>
      </c>
      <c r="H582" s="165"/>
    </row>
    <row r="583" spans="1:8" ht="11.25" customHeight="1">
      <c r="A583" s="204">
        <f t="shared" si="35"/>
        <v>550</v>
      </c>
      <c r="B583" s="329" t="s">
        <v>956</v>
      </c>
      <c r="C583" s="238">
        <v>6</v>
      </c>
      <c r="D583" s="252"/>
      <c r="E583" s="329"/>
      <c r="F583" s="165"/>
      <c r="G583" s="165">
        <f t="shared" si="36"/>
        <v>0</v>
      </c>
      <c r="H583" s="165"/>
    </row>
    <row r="584" spans="1:8" ht="11.25" customHeight="1">
      <c r="A584" s="204">
        <f t="shared" si="35"/>
        <v>551</v>
      </c>
      <c r="B584" s="329" t="s">
        <v>957</v>
      </c>
      <c r="C584" s="144" t="s">
        <v>930</v>
      </c>
      <c r="D584" s="252"/>
      <c r="E584" s="329"/>
      <c r="F584" s="165"/>
      <c r="G584" s="165"/>
      <c r="H584" s="165"/>
    </row>
    <row r="585" spans="1:8" ht="11.25" customHeight="1">
      <c r="A585" s="204">
        <f t="shared" si="35"/>
        <v>552</v>
      </c>
      <c r="B585" s="329" t="s">
        <v>958</v>
      </c>
      <c r="C585" s="238">
        <v>4.2</v>
      </c>
      <c r="D585" s="252" t="str">
        <f>HYPERLINK("http://motorcraft.ua/zapchasti/zapchasti-dlya-mopedov/zapchasti-soul-lux/rele-naprajeniya-lux-farmer.html","фото")</f>
        <v>фото</v>
      </c>
      <c r="E585" s="329" t="s">
        <v>959</v>
      </c>
      <c r="F585" s="165"/>
      <c r="G585" s="165">
        <f t="shared" ref="G585:G594" si="37">F585*C585</f>
        <v>0</v>
      </c>
      <c r="H585" s="165"/>
    </row>
    <row r="586" spans="1:8" ht="11.25" customHeight="1">
      <c r="A586" s="204">
        <f t="shared" si="35"/>
        <v>553</v>
      </c>
      <c r="B586" s="329" t="s">
        <v>960</v>
      </c>
      <c r="C586" s="238">
        <v>10</v>
      </c>
      <c r="D586" s="252" t="str">
        <f>HYPERLINK("http://motorcraft.ua/zapchasti/zapchasti-dlya-mopedov/zapchasti-soul-lux/rul-lux-alpha-st.html","фото")</f>
        <v>фото</v>
      </c>
      <c r="E586" s="329" t="s">
        <v>961</v>
      </c>
      <c r="F586" s="165"/>
      <c r="G586" s="165">
        <f t="shared" si="37"/>
        <v>0</v>
      </c>
      <c r="H586" s="165"/>
    </row>
    <row r="587" spans="1:8" ht="11.25" customHeight="1">
      <c r="A587" s="204">
        <f t="shared" si="35"/>
        <v>554</v>
      </c>
      <c r="B587" s="329" t="s">
        <v>962</v>
      </c>
      <c r="C587" s="238">
        <v>0.6</v>
      </c>
      <c r="D587" s="252" t="str">
        <f>HYPERLINK("http://motorcraft.ua/zapchasti/zapchasti-dlya-mopedov/zapchasti-soul-lux/ruchki-rulya-lux-alpha-st.html","фото")</f>
        <v>фото</v>
      </c>
      <c r="E587" s="329" t="s">
        <v>963</v>
      </c>
      <c r="F587" s="165"/>
      <c r="G587" s="165">
        <f t="shared" si="37"/>
        <v>0</v>
      </c>
      <c r="H587" s="165"/>
    </row>
    <row r="588" spans="1:8" ht="11.25" customHeight="1">
      <c r="A588" s="204">
        <f t="shared" si="35"/>
        <v>555</v>
      </c>
      <c r="B588" s="329" t="s">
        <v>964</v>
      </c>
      <c r="C588" s="238">
        <v>6</v>
      </c>
      <c r="D588" s="252"/>
      <c r="E588" s="329"/>
      <c r="F588" s="165"/>
      <c r="G588" s="165">
        <f t="shared" si="37"/>
        <v>0</v>
      </c>
      <c r="H588" s="165"/>
    </row>
    <row r="589" spans="1:8" ht="11.25" customHeight="1">
      <c r="A589" s="204">
        <f t="shared" si="35"/>
        <v>556</v>
      </c>
      <c r="B589" s="329" t="s">
        <v>965</v>
      </c>
      <c r="C589" s="238">
        <v>3.5</v>
      </c>
      <c r="D589" s="252" t="str">
        <f>HYPERLINK("http://motorcraft.ua/zapchasti/zapchasti-dlya-mopedov/zapchasti-soul-lux/stop-signal-lux.html","фото")</f>
        <v>фото</v>
      </c>
      <c r="E589" s="329" t="s">
        <v>966</v>
      </c>
      <c r="F589" s="165"/>
      <c r="G589" s="165">
        <f t="shared" si="37"/>
        <v>0</v>
      </c>
      <c r="H589" s="165"/>
    </row>
    <row r="590" spans="1:8" ht="11.25" customHeight="1">
      <c r="A590" s="204">
        <f t="shared" si="35"/>
        <v>557</v>
      </c>
      <c r="B590" s="329" t="s">
        <v>967</v>
      </c>
      <c r="C590" s="238">
        <v>0.85</v>
      </c>
      <c r="D590" s="252" t="str">
        <f>HYPERLINK("http://motorcraft.ua/zapchasti/zapchasti-dlya-mopedov/zapchasti-soul-lux/tros-gaza-lux-alpha-80.html","фото")</f>
        <v>фото</v>
      </c>
      <c r="E590" s="329" t="s">
        <v>968</v>
      </c>
      <c r="F590" s="165"/>
      <c r="G590" s="165">
        <f t="shared" si="37"/>
        <v>0</v>
      </c>
      <c r="H590" s="165"/>
    </row>
    <row r="591" spans="1:8" ht="11.25" customHeight="1">
      <c r="A591" s="204">
        <f t="shared" si="35"/>
        <v>558</v>
      </c>
      <c r="B591" s="329" t="s">
        <v>969</v>
      </c>
      <c r="C591" s="238">
        <v>1</v>
      </c>
      <c r="D591" s="252" t="str">
        <f>HYPERLINK("http://motorcraft.ua/zapchasti/zapchasti-dlya-mopedov/zapchasti-soul-lux/tros-gaza-lux-alpha-80.html","фото")</f>
        <v>фото</v>
      </c>
      <c r="E591" s="329" t="s">
        <v>970</v>
      </c>
      <c r="F591" s="165"/>
      <c r="G591" s="165">
        <f t="shared" si="37"/>
        <v>0</v>
      </c>
      <c r="H591" s="165"/>
    </row>
    <row r="592" spans="1:8" ht="11.25" customHeight="1">
      <c r="A592" s="204">
        <f t="shared" si="35"/>
        <v>559</v>
      </c>
      <c r="B592" s="329" t="s">
        <v>971</v>
      </c>
      <c r="C592" s="238">
        <v>1</v>
      </c>
      <c r="D592" s="252"/>
      <c r="E592" s="329"/>
      <c r="F592" s="165"/>
      <c r="G592" s="165">
        <f t="shared" si="37"/>
        <v>0</v>
      </c>
      <c r="H592" s="165"/>
    </row>
    <row r="593" spans="1:8" ht="11.25" customHeight="1">
      <c r="A593" s="204">
        <f t="shared" si="35"/>
        <v>560</v>
      </c>
      <c r="B593" s="329" t="s">
        <v>972</v>
      </c>
      <c r="C593" s="238">
        <v>1</v>
      </c>
      <c r="D593" s="252"/>
      <c r="E593" s="329"/>
      <c r="F593" s="165"/>
      <c r="G593" s="165">
        <f t="shared" si="37"/>
        <v>0</v>
      </c>
      <c r="H593" s="165"/>
    </row>
    <row r="594" spans="1:8" ht="11.25" customHeight="1">
      <c r="A594" s="204">
        <f t="shared" si="35"/>
        <v>561</v>
      </c>
      <c r="B594" s="329" t="s">
        <v>973</v>
      </c>
      <c r="C594" s="238">
        <v>14</v>
      </c>
      <c r="D594" s="252"/>
      <c r="E594" s="329"/>
      <c r="F594" s="165"/>
      <c r="G594" s="165">
        <f t="shared" si="37"/>
        <v>0</v>
      </c>
      <c r="H594" s="165"/>
    </row>
    <row r="595" spans="1:8" ht="11.25" customHeight="1">
      <c r="A595" s="204">
        <f t="shared" si="35"/>
        <v>562</v>
      </c>
      <c r="B595" s="329" t="s">
        <v>974</v>
      </c>
      <c r="C595" s="144" t="s">
        <v>930</v>
      </c>
      <c r="D595" s="252"/>
      <c r="E595" s="329"/>
      <c r="F595" s="165"/>
      <c r="G595" s="165"/>
      <c r="H595" s="165"/>
    </row>
    <row r="596" spans="1:8" ht="11.25" customHeight="1">
      <c r="A596" s="204">
        <f t="shared" si="35"/>
        <v>563</v>
      </c>
      <c r="B596" s="329" t="s">
        <v>975</v>
      </c>
      <c r="C596" s="238">
        <v>6</v>
      </c>
      <c r="D596" s="252" t="str">
        <f>HYPERLINK("http://motorcraft.ua/zapchasti/zapchasti-dlya-mopedov/zapchasti-soul-lux/fara-perednyaya-lux-alpha.html","фото")</f>
        <v>фото</v>
      </c>
      <c r="E596" s="329" t="s">
        <v>976</v>
      </c>
      <c r="F596" s="165"/>
      <c r="G596" s="165">
        <f>F596*C596</f>
        <v>0</v>
      </c>
      <c r="H596" s="165"/>
    </row>
    <row r="597" spans="1:8" ht="11.25" customHeight="1">
      <c r="A597" s="324"/>
      <c r="B597" s="34"/>
      <c r="C597" s="61"/>
      <c r="D597" s="128"/>
      <c r="E597" s="34"/>
      <c r="F597" s="165"/>
      <c r="G597" s="165"/>
      <c r="H597" s="165"/>
    </row>
    <row r="598" spans="1:8" ht="15.75" customHeight="1">
      <c r="A598" s="188"/>
      <c r="B598" s="79" t="s">
        <v>977</v>
      </c>
      <c r="C598" s="136"/>
      <c r="D598" s="247"/>
      <c r="E598" s="79"/>
      <c r="F598" s="151"/>
      <c r="G598" s="151"/>
      <c r="H598" s="151"/>
    </row>
    <row r="599" spans="1:8" ht="11.25" customHeight="1">
      <c r="A599" s="204">
        <v>564</v>
      </c>
      <c r="B599" s="329" t="s">
        <v>978</v>
      </c>
      <c r="C599" s="238">
        <v>7.5</v>
      </c>
      <c r="D599" s="252"/>
      <c r="E599" s="329"/>
      <c r="F599" s="165"/>
      <c r="G599" s="165">
        <f t="shared" ref="G599:G634" si="38">F599*C599</f>
        <v>0</v>
      </c>
      <c r="H599" s="165"/>
    </row>
    <row r="600" spans="1:8" ht="11.25" customHeight="1">
      <c r="A600" s="204">
        <f t="shared" ref="A600:A634" si="39">A599+1</f>
        <v>565</v>
      </c>
      <c r="B600" s="329" t="s">
        <v>979</v>
      </c>
      <c r="C600" s="238">
        <v>14</v>
      </c>
      <c r="D600" s="252"/>
      <c r="E600" s="329"/>
      <c r="F600" s="165"/>
      <c r="G600" s="165">
        <f t="shared" si="38"/>
        <v>0</v>
      </c>
      <c r="H600" s="165"/>
    </row>
    <row r="601" spans="1:8" ht="11.25" customHeight="1">
      <c r="A601" s="204">
        <f t="shared" si="39"/>
        <v>566</v>
      </c>
      <c r="B601" s="329" t="s">
        <v>980</v>
      </c>
      <c r="C601" s="238">
        <v>3</v>
      </c>
      <c r="D601" s="252"/>
      <c r="E601" s="329"/>
      <c r="F601" s="165"/>
      <c r="G601" s="165">
        <f t="shared" si="38"/>
        <v>0</v>
      </c>
      <c r="H601" s="165"/>
    </row>
    <row r="602" spans="1:8" ht="11.25" customHeight="1">
      <c r="A602" s="204">
        <f t="shared" si="39"/>
        <v>567</v>
      </c>
      <c r="B602" s="329" t="s">
        <v>981</v>
      </c>
      <c r="C602" s="238">
        <v>37.5</v>
      </c>
      <c r="D602" s="252"/>
      <c r="E602" s="329"/>
      <c r="F602" s="165"/>
      <c r="G602" s="165">
        <f t="shared" si="38"/>
        <v>0</v>
      </c>
      <c r="H602" s="165"/>
    </row>
    <row r="603" spans="1:8" ht="11.25" customHeight="1">
      <c r="A603" s="204">
        <f t="shared" si="39"/>
        <v>568</v>
      </c>
      <c r="B603" s="329" t="s">
        <v>982</v>
      </c>
      <c r="C603" s="238">
        <v>3.5</v>
      </c>
      <c r="D603" s="252"/>
      <c r="E603" s="329"/>
      <c r="F603" s="165"/>
      <c r="G603" s="165">
        <f t="shared" si="38"/>
        <v>0</v>
      </c>
      <c r="H603" s="165"/>
    </row>
    <row r="604" spans="1:8" ht="11.25" customHeight="1">
      <c r="A604" s="204">
        <f t="shared" si="39"/>
        <v>569</v>
      </c>
      <c r="B604" s="329" t="s">
        <v>983</v>
      </c>
      <c r="C604" s="238">
        <v>3</v>
      </c>
      <c r="D604" s="252"/>
      <c r="E604" s="329"/>
      <c r="F604" s="165"/>
      <c r="G604" s="165">
        <f t="shared" si="38"/>
        <v>0</v>
      </c>
      <c r="H604" s="165"/>
    </row>
    <row r="605" spans="1:8" ht="11.25" customHeight="1">
      <c r="A605" s="204">
        <f t="shared" si="39"/>
        <v>570</v>
      </c>
      <c r="B605" s="329" t="s">
        <v>984</v>
      </c>
      <c r="C605" s="238">
        <v>1.5</v>
      </c>
      <c r="D605" s="252"/>
      <c r="E605" s="329"/>
      <c r="F605" s="165"/>
      <c r="G605" s="165">
        <f t="shared" si="38"/>
        <v>0</v>
      </c>
      <c r="H605" s="165"/>
    </row>
    <row r="606" spans="1:8" ht="11.25" customHeight="1">
      <c r="A606" s="204">
        <f t="shared" si="39"/>
        <v>571</v>
      </c>
      <c r="B606" s="329" t="s">
        <v>985</v>
      </c>
      <c r="C606" s="238">
        <v>3</v>
      </c>
      <c r="D606" s="252"/>
      <c r="E606" s="329"/>
      <c r="F606" s="165"/>
      <c r="G606" s="165">
        <f t="shared" si="38"/>
        <v>0</v>
      </c>
      <c r="H606" s="165"/>
    </row>
    <row r="607" spans="1:8" ht="11.25" customHeight="1">
      <c r="A607" s="204">
        <f t="shared" si="39"/>
        <v>572</v>
      </c>
      <c r="B607" s="329" t="s">
        <v>986</v>
      </c>
      <c r="C607" s="238">
        <v>30</v>
      </c>
      <c r="D607" s="252"/>
      <c r="E607" s="329"/>
      <c r="F607" s="165"/>
      <c r="G607" s="165">
        <f t="shared" si="38"/>
        <v>0</v>
      </c>
      <c r="H607" s="165"/>
    </row>
    <row r="608" spans="1:8" ht="11.25" customHeight="1">
      <c r="A608" s="204">
        <f t="shared" si="39"/>
        <v>573</v>
      </c>
      <c r="B608" s="329" t="s">
        <v>987</v>
      </c>
      <c r="C608" s="238">
        <v>9</v>
      </c>
      <c r="D608" s="252"/>
      <c r="E608" s="329"/>
      <c r="F608" s="165"/>
      <c r="G608" s="165">
        <f t="shared" si="38"/>
        <v>0</v>
      </c>
      <c r="H608" s="165"/>
    </row>
    <row r="609" spans="1:8" ht="11.25" customHeight="1">
      <c r="A609" s="204">
        <f t="shared" si="39"/>
        <v>574</v>
      </c>
      <c r="B609" s="329" t="s">
        <v>988</v>
      </c>
      <c r="C609" s="238">
        <v>10.5</v>
      </c>
      <c r="D609" s="252"/>
      <c r="E609" s="329"/>
      <c r="F609" s="165"/>
      <c r="G609" s="165">
        <f t="shared" si="38"/>
        <v>0</v>
      </c>
      <c r="H609" s="165"/>
    </row>
    <row r="610" spans="1:8" ht="11.25" customHeight="1">
      <c r="A610" s="204">
        <f t="shared" si="39"/>
        <v>575</v>
      </c>
      <c r="B610" s="329" t="s">
        <v>989</v>
      </c>
      <c r="C610" s="238">
        <v>4</v>
      </c>
      <c r="D610" s="252"/>
      <c r="E610" s="329"/>
      <c r="F610" s="165"/>
      <c r="G610" s="165">
        <f t="shared" si="38"/>
        <v>0</v>
      </c>
      <c r="H610" s="165"/>
    </row>
    <row r="611" spans="1:8" ht="11.25" customHeight="1">
      <c r="A611" s="204">
        <f t="shared" si="39"/>
        <v>576</v>
      </c>
      <c r="B611" s="329" t="s">
        <v>990</v>
      </c>
      <c r="C611" s="238">
        <v>3</v>
      </c>
      <c r="D611" s="252"/>
      <c r="E611" s="329"/>
      <c r="F611" s="165"/>
      <c r="G611" s="165">
        <f t="shared" si="38"/>
        <v>0</v>
      </c>
      <c r="H611" s="165"/>
    </row>
    <row r="612" spans="1:8" ht="11.25" customHeight="1">
      <c r="A612" s="204">
        <f t="shared" si="39"/>
        <v>577</v>
      </c>
      <c r="B612" s="329" t="s">
        <v>991</v>
      </c>
      <c r="C612" s="238">
        <v>2</v>
      </c>
      <c r="D612" s="252"/>
      <c r="E612" s="329"/>
      <c r="F612" s="165"/>
      <c r="G612" s="165">
        <f t="shared" si="38"/>
        <v>0</v>
      </c>
      <c r="H612" s="165"/>
    </row>
    <row r="613" spans="1:8" ht="11.25" customHeight="1">
      <c r="A613" s="204">
        <f t="shared" si="39"/>
        <v>578</v>
      </c>
      <c r="B613" s="329" t="s">
        <v>992</v>
      </c>
      <c r="C613" s="238">
        <v>2.25</v>
      </c>
      <c r="D613" s="252"/>
      <c r="E613" s="329"/>
      <c r="F613" s="165"/>
      <c r="G613" s="165">
        <f t="shared" si="38"/>
        <v>0</v>
      </c>
      <c r="H613" s="165"/>
    </row>
    <row r="614" spans="1:8" ht="11.25" customHeight="1">
      <c r="A614" s="204">
        <f t="shared" si="39"/>
        <v>579</v>
      </c>
      <c r="B614" s="329" t="s">
        <v>993</v>
      </c>
      <c r="C614" s="238">
        <v>2.25</v>
      </c>
      <c r="D614" s="252"/>
      <c r="E614" s="329"/>
      <c r="F614" s="165"/>
      <c r="G614" s="165">
        <f t="shared" si="38"/>
        <v>0</v>
      </c>
      <c r="H614" s="165"/>
    </row>
    <row r="615" spans="1:8" ht="11.25" customHeight="1">
      <c r="A615" s="204">
        <f t="shared" si="39"/>
        <v>580</v>
      </c>
      <c r="B615" s="329" t="s">
        <v>994</v>
      </c>
      <c r="C615" s="238">
        <v>7.5</v>
      </c>
      <c r="D615" s="252"/>
      <c r="E615" s="329"/>
      <c r="F615" s="165"/>
      <c r="G615" s="165">
        <f t="shared" si="38"/>
        <v>0</v>
      </c>
      <c r="H615" s="165"/>
    </row>
    <row r="616" spans="1:8" ht="11.25" customHeight="1">
      <c r="A616" s="204">
        <f t="shared" si="39"/>
        <v>581</v>
      </c>
      <c r="B616" s="329" t="s">
        <v>995</v>
      </c>
      <c r="C616" s="238">
        <v>30</v>
      </c>
      <c r="D616" s="252"/>
      <c r="E616" s="329"/>
      <c r="F616" s="165"/>
      <c r="G616" s="165">
        <f t="shared" si="38"/>
        <v>0</v>
      </c>
      <c r="H616" s="165"/>
    </row>
    <row r="617" spans="1:8" ht="11.25" customHeight="1">
      <c r="A617" s="204">
        <f t="shared" si="39"/>
        <v>582</v>
      </c>
      <c r="B617" s="329" t="s">
        <v>996</v>
      </c>
      <c r="C617" s="238">
        <v>27</v>
      </c>
      <c r="D617" s="252" t="str">
        <f>HYPERLINK("Головка%20цилиндра%2049cc%20Fire(Wind),%20Raptor(Grand%20Prix)","фото")</f>
        <v>фото</v>
      </c>
      <c r="E617" s="329" t="s">
        <v>997</v>
      </c>
      <c r="F617" s="165"/>
      <c r="G617" s="165">
        <f t="shared" si="38"/>
        <v>0</v>
      </c>
      <c r="H617" s="165"/>
    </row>
    <row r="618" spans="1:8" ht="11.25" customHeight="1">
      <c r="A618" s="204">
        <f t="shared" si="39"/>
        <v>583</v>
      </c>
      <c r="B618" s="329" t="s">
        <v>998</v>
      </c>
      <c r="C618" s="238">
        <v>55</v>
      </c>
      <c r="D618" s="252" t="str">
        <f>HYPERLINK("http://motorcraft.ua/zapchasti/zapchasti-dlya-motociklov/zapchasti-soul-charger/golovka-cilindra-cg125-150.html","фото")</f>
        <v>фото</v>
      </c>
      <c r="E618" s="329" t="s">
        <v>999</v>
      </c>
      <c r="F618" s="165"/>
      <c r="G618" s="165">
        <f t="shared" si="38"/>
        <v>0</v>
      </c>
      <c r="H618" s="165"/>
    </row>
    <row r="619" spans="1:8" ht="11.25" customHeight="1">
      <c r="A619" s="204">
        <f t="shared" si="39"/>
        <v>584</v>
      </c>
      <c r="B619" s="329" t="s">
        <v>1000</v>
      </c>
      <c r="C619" s="238">
        <v>1.7</v>
      </c>
      <c r="D619" s="252"/>
      <c r="E619" s="329"/>
      <c r="F619" s="165"/>
      <c r="G619" s="165">
        <f t="shared" si="38"/>
        <v>0</v>
      </c>
      <c r="H619" s="165"/>
    </row>
    <row r="620" spans="1:8" ht="11.25" customHeight="1">
      <c r="A620" s="204">
        <f t="shared" si="39"/>
        <v>585</v>
      </c>
      <c r="B620" s="329" t="s">
        <v>1001</v>
      </c>
      <c r="C620" s="238">
        <v>2.9</v>
      </c>
      <c r="D620" s="252"/>
      <c r="E620" s="329"/>
      <c r="F620" s="165"/>
      <c r="G620" s="165">
        <f t="shared" si="38"/>
        <v>0</v>
      </c>
      <c r="H620" s="165"/>
    </row>
    <row r="621" spans="1:8" ht="11.25" customHeight="1">
      <c r="A621" s="204">
        <f t="shared" si="39"/>
        <v>586</v>
      </c>
      <c r="B621" s="329" t="s">
        <v>1002</v>
      </c>
      <c r="C621" s="238">
        <v>1.5</v>
      </c>
      <c r="D621" s="252"/>
      <c r="E621" s="329"/>
      <c r="F621" s="165"/>
      <c r="G621" s="165">
        <f t="shared" si="38"/>
        <v>0</v>
      </c>
      <c r="H621" s="165"/>
    </row>
    <row r="622" spans="1:8" ht="11.25" customHeight="1">
      <c r="A622" s="204">
        <f t="shared" si="39"/>
        <v>587</v>
      </c>
      <c r="B622" s="329" t="s">
        <v>1003</v>
      </c>
      <c r="C622" s="238">
        <v>32</v>
      </c>
      <c r="D622" s="252" t="str">
        <f>HYPERLINK("http://motorcraft.ua/zapchasti/zapchasti-dlya-mopedov/zapchasti-soul-evolution/cilindr-evolution-150.html",HYPERLINK("http://motorcraft.ua/zapchasti/zapchasti-dlya-mopedov/zapchasti-soul-fire/cilindr-fire-50.html","фото"))</f>
        <v>фото</v>
      </c>
      <c r="E622" s="329" t="s">
        <v>1004</v>
      </c>
      <c r="F622" s="165"/>
      <c r="G622" s="165">
        <f t="shared" si="38"/>
        <v>0</v>
      </c>
      <c r="H622" s="165"/>
    </row>
    <row r="623" spans="1:8" ht="11.25" customHeight="1">
      <c r="A623" s="204">
        <f t="shared" si="39"/>
        <v>588</v>
      </c>
      <c r="B623" s="329" t="s">
        <v>1005</v>
      </c>
      <c r="C623" s="238">
        <v>28</v>
      </c>
      <c r="D623" s="252" t="str">
        <f>HYPERLINK("http://motorcraft.ua/zapchasti/zapchasti-dlya-mopedov/zapchasti-soul-evolution/cilindr-evolution-150.html","фото")</f>
        <v>фото</v>
      </c>
      <c r="E623" s="329" t="s">
        <v>1006</v>
      </c>
      <c r="F623" s="165"/>
      <c r="G623" s="165">
        <f t="shared" si="38"/>
        <v>0</v>
      </c>
      <c r="H623" s="165"/>
    </row>
    <row r="624" spans="1:8" ht="11.25" customHeight="1">
      <c r="A624" s="204">
        <f t="shared" si="39"/>
        <v>589</v>
      </c>
      <c r="B624" s="329" t="s">
        <v>1007</v>
      </c>
      <c r="C624" s="238">
        <v>37</v>
      </c>
      <c r="D624" s="252" t="str">
        <f>HYPERLINK("http://motorcraft.ua/zapchasti/zapchasti-dlya-motociklov/zapchasti-soul-charger/cilindr-charger-125.html","фото")</f>
        <v>фото</v>
      </c>
      <c r="E624" s="329" t="s">
        <v>1008</v>
      </c>
      <c r="F624" s="165"/>
      <c r="G624" s="165">
        <f t="shared" si="38"/>
        <v>0</v>
      </c>
      <c r="H624" s="165"/>
    </row>
    <row r="625" spans="1:8" ht="11.25" customHeight="1">
      <c r="A625" s="204">
        <f t="shared" si="39"/>
        <v>590</v>
      </c>
      <c r="B625" s="329" t="s">
        <v>1009</v>
      </c>
      <c r="C625" s="238">
        <v>2.7</v>
      </c>
      <c r="D625" s="252" t="str">
        <f>HYPERLINK("http://motorcraft.ua/zapchasti/zapchasti-dlya-mopedov/zapchasti-soul-evolution/katushka-zajganiya-evolution.html","фото")</f>
        <v>фото</v>
      </c>
      <c r="E625" s="329" t="s">
        <v>1010</v>
      </c>
      <c r="F625" s="165"/>
      <c r="G625" s="165">
        <f t="shared" si="38"/>
        <v>0</v>
      </c>
      <c r="H625" s="165"/>
    </row>
    <row r="626" spans="1:8" ht="11.25" customHeight="1">
      <c r="A626" s="204">
        <f t="shared" si="39"/>
        <v>591</v>
      </c>
      <c r="B626" s="329" t="s">
        <v>1011</v>
      </c>
      <c r="C626" s="238">
        <v>3.2</v>
      </c>
      <c r="D626" s="252" t="str">
        <f>HYPERLINK("http://motorcraft.ua/zapchasti/zapchasti-dlya-motociklov/zapchasti-soul-charger/katushka-zajganiya-charger.html","фото")</f>
        <v>фото</v>
      </c>
      <c r="E626" s="329" t="s">
        <v>1012</v>
      </c>
      <c r="F626" s="165"/>
      <c r="G626" s="165">
        <f t="shared" si="38"/>
        <v>0</v>
      </c>
      <c r="H626" s="165"/>
    </row>
    <row r="627" spans="1:8" ht="11.25" customHeight="1">
      <c r="A627" s="204">
        <f t="shared" si="39"/>
        <v>592</v>
      </c>
      <c r="B627" s="329" t="s">
        <v>1013</v>
      </c>
      <c r="C627" s="238">
        <v>10.8</v>
      </c>
      <c r="D627" s="252" t="str">
        <f>HYPERLINK("http://motorcraft.ua/zapchasti/zapchasti-dlya-motociklov/zapchasti-soul-charger/generator-charger-st.html","фото")</f>
        <v>фото</v>
      </c>
      <c r="E627" s="329" t="s">
        <v>1014</v>
      </c>
      <c r="F627" s="165"/>
      <c r="G627" s="165">
        <f t="shared" si="38"/>
        <v>0</v>
      </c>
      <c r="H627" s="165"/>
    </row>
    <row r="628" spans="1:8" ht="11.25" customHeight="1">
      <c r="A628" s="204">
        <f t="shared" si="39"/>
        <v>593</v>
      </c>
      <c r="B628" s="329" t="s">
        <v>1015</v>
      </c>
      <c r="C628" s="238">
        <v>2.4</v>
      </c>
      <c r="D628" s="252" t="str">
        <f>HYPERLINK("http://motorcraft.ua/zapchasti/zapchasti-dlya-mopedov/zapchasti-soul-evolution/cilindr-evolution-150.html","фото")</f>
        <v>фото</v>
      </c>
      <c r="E628" s="329" t="s">
        <v>1016</v>
      </c>
      <c r="F628" s="165"/>
      <c r="G628" s="165">
        <f t="shared" si="38"/>
        <v>0</v>
      </c>
      <c r="H628" s="165"/>
    </row>
    <row r="629" spans="1:8" ht="11.25" customHeight="1">
      <c r="A629" s="204">
        <f t="shared" si="39"/>
        <v>594</v>
      </c>
      <c r="B629" s="329" t="s">
        <v>1017</v>
      </c>
      <c r="C629" s="238">
        <v>3</v>
      </c>
      <c r="D629" s="252" t="s">
        <v>224</v>
      </c>
      <c r="E629" s="329" t="s">
        <v>1018</v>
      </c>
      <c r="F629" s="165"/>
      <c r="G629" s="165">
        <f t="shared" si="38"/>
        <v>0</v>
      </c>
      <c r="H629" s="165"/>
    </row>
    <row r="630" spans="1:8" ht="11.25" customHeight="1">
      <c r="A630" s="204">
        <f t="shared" si="39"/>
        <v>595</v>
      </c>
      <c r="B630" s="329" t="s">
        <v>1019</v>
      </c>
      <c r="C630" s="238">
        <v>1.2</v>
      </c>
      <c r="D630" s="252" t="str">
        <f>HYPERLINK("http://motorcraft.ua/zapchasti/zapchasti-dlya-mopedov/zapchasti-soul-evolution/cilindr-evolution-150.html","фото")</f>
        <v>фото</v>
      </c>
      <c r="E630" s="329" t="s">
        <v>1020</v>
      </c>
      <c r="F630" s="165"/>
      <c r="G630" s="165">
        <f t="shared" si="38"/>
        <v>0</v>
      </c>
      <c r="H630" s="165"/>
    </row>
    <row r="631" spans="1:8" ht="11.25" customHeight="1">
      <c r="A631" s="204">
        <f t="shared" si="39"/>
        <v>596</v>
      </c>
      <c r="B631" s="329" t="s">
        <v>1021</v>
      </c>
      <c r="C631" s="238">
        <v>5.2</v>
      </c>
      <c r="D631" s="252" t="str">
        <f>HYPERLINK("http://motorcraft.ua/zapchasti/zapchasti-dlya-mopedov/zapchasti-soul-lux/tormoz-peredniy-barabanniy.html","фото")</f>
        <v>фото</v>
      </c>
      <c r="E631" s="329" t="s">
        <v>1022</v>
      </c>
      <c r="F631" s="165"/>
      <c r="G631" s="165">
        <f t="shared" si="38"/>
        <v>0</v>
      </c>
      <c r="H631" s="165"/>
    </row>
    <row r="632" spans="1:8" ht="11.25" customHeight="1">
      <c r="A632" s="204">
        <f t="shared" si="39"/>
        <v>597</v>
      </c>
      <c r="B632" s="329" t="s">
        <v>1023</v>
      </c>
      <c r="C632" s="238">
        <v>14</v>
      </c>
      <c r="D632" s="252" t="str">
        <f>HYPERLINK("http://motorcraft.ua/zapchasti/zapchasti-dlya-mopedov/zapchasti-soul-lux/glushitel-lux-farmer-st.html","фото")</f>
        <v>фото</v>
      </c>
      <c r="E632" s="329" t="s">
        <v>1024</v>
      </c>
      <c r="F632" s="165"/>
      <c r="G632" s="165">
        <f t="shared" si="38"/>
        <v>0</v>
      </c>
      <c r="H632" s="165"/>
    </row>
    <row r="633" spans="1:8" ht="11.25" customHeight="1">
      <c r="A633" s="204">
        <f t="shared" si="39"/>
        <v>598</v>
      </c>
      <c r="B633" s="329" t="s">
        <v>1025</v>
      </c>
      <c r="C633" s="238">
        <v>1.3</v>
      </c>
      <c r="D633" s="252" t="str">
        <f>HYPERLINK("http://motorcraft.ua/zapchasti/zapchasti-dlya-mopedov/zapchasti-soul-evolution/tros-tormoza-zadniy-evolution-storm-200.html","фото")</f>
        <v>фото</v>
      </c>
      <c r="E633" s="329" t="s">
        <v>1026</v>
      </c>
      <c r="F633" s="165"/>
      <c r="G633" s="165">
        <f t="shared" si="38"/>
        <v>0</v>
      </c>
      <c r="H633" s="165"/>
    </row>
    <row r="634" spans="1:8" ht="11.25" customHeight="1">
      <c r="A634" s="204">
        <f t="shared" si="39"/>
        <v>599</v>
      </c>
      <c r="B634" s="302" t="s">
        <v>1027</v>
      </c>
      <c r="C634" s="61">
        <v>5</v>
      </c>
      <c r="D634" s="135" t="str">
        <f>HYPERLINK("http://motorcraft.ua/zapchasti/zapchasti-dlya-mopedov/zapchasti-soul-lux/bokovina-levaya-plastik-lux-alpha.html","фото")</f>
        <v>фото</v>
      </c>
      <c r="E634" s="302" t="s">
        <v>1028</v>
      </c>
      <c r="F634" s="161"/>
      <c r="G634" s="161">
        <f t="shared" si="38"/>
        <v>0</v>
      </c>
      <c r="H634" s="161"/>
    </row>
    <row r="635" spans="1:8" ht="11.25" customHeight="1">
      <c r="A635" s="27"/>
      <c r="B635" s="184"/>
      <c r="C635" s="207"/>
      <c r="D635" s="311"/>
      <c r="E635" s="311"/>
      <c r="F635" s="311"/>
      <c r="G635" s="311"/>
      <c r="H635" s="311"/>
    </row>
    <row r="636" spans="1:8" ht="11.25" customHeight="1">
      <c r="A636" s="169"/>
      <c r="B636" s="184"/>
      <c r="C636" s="207"/>
      <c r="D636" s="311"/>
      <c r="E636" s="311"/>
      <c r="F636" s="311"/>
      <c r="G636" s="311"/>
      <c r="H636" s="311"/>
    </row>
    <row r="637" spans="1:8" ht="11.25" customHeight="1">
      <c r="A637" s="169"/>
      <c r="B637" s="184"/>
      <c r="C637" s="207"/>
      <c r="D637" s="311"/>
      <c r="E637" s="311"/>
      <c r="F637" s="311"/>
      <c r="G637" s="311"/>
      <c r="H637" s="311"/>
    </row>
    <row r="638" spans="1:8" ht="11.25" customHeight="1">
      <c r="A638" s="169"/>
      <c r="B638" s="184"/>
      <c r="C638" s="207"/>
      <c r="D638" s="311"/>
      <c r="E638" s="311"/>
      <c r="F638" s="311"/>
      <c r="G638" s="311"/>
      <c r="H638" s="311"/>
    </row>
    <row r="639" spans="1:8" ht="11.25" customHeight="1">
      <c r="A639" s="169"/>
      <c r="B639" s="184"/>
      <c r="C639" s="207"/>
      <c r="D639" s="311"/>
      <c r="E639" s="311"/>
      <c r="F639" s="311"/>
      <c r="G639" s="311"/>
      <c r="H639" s="311"/>
    </row>
    <row r="640" spans="1:8" ht="11.25" customHeight="1">
      <c r="A640" s="169"/>
      <c r="B640" s="184"/>
      <c r="C640" s="207"/>
      <c r="D640" s="311"/>
      <c r="E640" s="311"/>
      <c r="F640" s="311"/>
      <c r="G640" s="311"/>
      <c r="H640" s="311"/>
    </row>
    <row r="641" spans="1:8" ht="11.25" customHeight="1">
      <c r="A641" s="169"/>
      <c r="B641" s="184"/>
      <c r="C641" s="207"/>
      <c r="D641" s="311"/>
      <c r="E641" s="311"/>
      <c r="F641" s="311"/>
      <c r="G641" s="311"/>
      <c r="H641" s="311"/>
    </row>
    <row r="642" spans="1:8" ht="11.25" customHeight="1">
      <c r="A642" s="169"/>
      <c r="B642" s="184"/>
      <c r="C642" s="207"/>
      <c r="D642" s="311"/>
      <c r="E642" s="311"/>
      <c r="F642" s="311"/>
      <c r="G642" s="311"/>
      <c r="H642" s="311"/>
    </row>
    <row r="643" spans="1:8" ht="11.25" customHeight="1">
      <c r="A643" s="169"/>
      <c r="B643" s="184"/>
      <c r="C643" s="207"/>
      <c r="D643" s="311"/>
      <c r="E643" s="311"/>
      <c r="F643" s="311"/>
      <c r="G643" s="311"/>
      <c r="H643" s="311"/>
    </row>
    <row r="644" spans="1:8" ht="11.25" customHeight="1">
      <c r="A644" s="169"/>
      <c r="B644" s="184"/>
      <c r="C644" s="207"/>
      <c r="D644" s="311"/>
      <c r="E644" s="311"/>
      <c r="F644" s="311"/>
      <c r="G644" s="311"/>
      <c r="H644" s="311"/>
    </row>
    <row r="645" spans="1:8" ht="11.25" customHeight="1">
      <c r="A645" s="169"/>
      <c r="B645" s="184"/>
      <c r="C645" s="207"/>
      <c r="D645" s="311"/>
      <c r="E645" s="311"/>
      <c r="F645" s="311"/>
      <c r="G645" s="311"/>
      <c r="H645" s="311"/>
    </row>
    <row r="646" spans="1:8" ht="11.25" customHeight="1">
      <c r="A646" s="169"/>
      <c r="B646" s="184"/>
      <c r="C646" s="207"/>
      <c r="D646" s="311"/>
      <c r="E646" s="311"/>
      <c r="F646" s="311"/>
      <c r="G646" s="311"/>
      <c r="H646" s="311"/>
    </row>
    <row r="647" spans="1:8" ht="11.25" customHeight="1">
      <c r="A647" s="169"/>
      <c r="B647" s="184"/>
      <c r="C647" s="207"/>
      <c r="D647" s="311"/>
      <c r="E647" s="311"/>
      <c r="F647" s="311"/>
      <c r="G647" s="311"/>
      <c r="H647" s="311"/>
    </row>
    <row r="648" spans="1:8" ht="11.25" customHeight="1">
      <c r="A648" s="169"/>
      <c r="B648" s="184"/>
      <c r="C648" s="207"/>
      <c r="D648" s="311"/>
      <c r="E648" s="311"/>
      <c r="F648" s="311"/>
      <c r="G648" s="311"/>
      <c r="H648" s="311"/>
    </row>
    <row r="649" spans="1:8" ht="11.25" customHeight="1">
      <c r="A649" s="169"/>
      <c r="B649" s="184"/>
      <c r="C649" s="207"/>
      <c r="D649" s="311"/>
      <c r="E649" s="311"/>
      <c r="F649" s="311"/>
      <c r="G649" s="311"/>
      <c r="H649" s="311"/>
    </row>
    <row r="650" spans="1:8" ht="11.25" customHeight="1">
      <c r="A650" s="169"/>
      <c r="B650" s="184"/>
      <c r="C650" s="207"/>
      <c r="D650" s="311"/>
      <c r="E650" s="311"/>
      <c r="F650" s="311"/>
      <c r="G650" s="311"/>
      <c r="H650" s="311"/>
    </row>
    <row r="651" spans="1:8" ht="11.25" customHeight="1">
      <c r="A651" s="169"/>
      <c r="B651" s="184"/>
      <c r="C651" s="207"/>
      <c r="D651" s="311"/>
      <c r="E651" s="311"/>
      <c r="F651" s="311"/>
      <c r="G651" s="311"/>
      <c r="H651" s="311"/>
    </row>
    <row r="652" spans="1:8" ht="11.25" customHeight="1">
      <c r="A652" s="169"/>
      <c r="B652" s="184"/>
      <c r="C652" s="207"/>
      <c r="D652" s="311"/>
      <c r="E652" s="311"/>
      <c r="F652" s="311"/>
      <c r="G652" s="311"/>
      <c r="H652" s="311"/>
    </row>
    <row r="653" spans="1:8" ht="12" customHeight="1">
      <c r="A653" s="169"/>
      <c r="B653" s="30"/>
      <c r="C653" s="207"/>
      <c r="D653" s="311"/>
      <c r="E653" s="311"/>
      <c r="F653" s="311"/>
      <c r="G653" s="311"/>
      <c r="H653" s="311"/>
    </row>
    <row r="654" spans="1:8" ht="11.25" customHeight="1">
      <c r="A654" s="169"/>
      <c r="B654" s="184"/>
      <c r="C654" s="207"/>
      <c r="D654" s="311"/>
      <c r="E654" s="311"/>
      <c r="F654" s="311"/>
      <c r="G654" s="311"/>
      <c r="H654" s="311"/>
    </row>
    <row r="655" spans="1:8" ht="11.25" customHeight="1">
      <c r="A655" s="169"/>
      <c r="B655" s="184"/>
      <c r="C655" s="207"/>
      <c r="D655" s="311"/>
      <c r="E655" s="311"/>
      <c r="F655" s="311"/>
      <c r="G655" s="311"/>
      <c r="H655" s="311"/>
    </row>
    <row r="656" spans="1:8" ht="11.25" customHeight="1">
      <c r="A656" s="169"/>
      <c r="B656" s="184"/>
      <c r="C656" s="207"/>
      <c r="D656" s="311"/>
      <c r="E656" s="311"/>
      <c r="F656" s="311"/>
      <c r="G656" s="311"/>
      <c r="H656" s="311"/>
    </row>
    <row r="657" spans="1:8" ht="11.25" customHeight="1">
      <c r="A657" s="169"/>
      <c r="B657" s="184"/>
      <c r="C657" s="207"/>
      <c r="D657" s="311"/>
      <c r="E657" s="311"/>
      <c r="F657" s="311"/>
      <c r="G657" s="311"/>
      <c r="H657" s="311"/>
    </row>
    <row r="658" spans="1:8" ht="11.25" customHeight="1">
      <c r="A658" s="169"/>
      <c r="B658" s="184"/>
      <c r="C658" s="207"/>
      <c r="D658" s="311"/>
      <c r="E658" s="311"/>
      <c r="F658" s="311"/>
      <c r="G658" s="311"/>
      <c r="H658" s="311"/>
    </row>
    <row r="659" spans="1:8" ht="11.25" customHeight="1">
      <c r="A659" s="169"/>
      <c r="B659" s="184"/>
      <c r="C659" s="207"/>
      <c r="D659" s="311"/>
      <c r="E659" s="311"/>
      <c r="F659" s="311"/>
      <c r="G659" s="311"/>
      <c r="H659" s="311"/>
    </row>
    <row r="660" spans="1:8" ht="11.25" customHeight="1">
      <c r="A660" s="169"/>
      <c r="B660" s="184"/>
      <c r="C660" s="207"/>
      <c r="D660" s="311"/>
      <c r="E660" s="311"/>
      <c r="F660" s="311"/>
      <c r="G660" s="311"/>
      <c r="H660" s="311"/>
    </row>
    <row r="661" spans="1:8" ht="11.25" customHeight="1">
      <c r="A661" s="169"/>
      <c r="B661" s="184"/>
      <c r="C661" s="207"/>
      <c r="D661" s="311"/>
      <c r="E661" s="311"/>
      <c r="F661" s="311"/>
      <c r="G661" s="311"/>
      <c r="H661" s="311"/>
    </row>
    <row r="662" spans="1:8" ht="11.25" customHeight="1">
      <c r="A662" s="169"/>
      <c r="B662" s="184"/>
      <c r="C662" s="207"/>
      <c r="D662" s="311"/>
      <c r="E662" s="311"/>
      <c r="F662" s="311"/>
      <c r="G662" s="311"/>
      <c r="H662" s="311"/>
    </row>
    <row r="663" spans="1:8" ht="11.25" customHeight="1">
      <c r="A663" s="169"/>
      <c r="B663" s="184"/>
      <c r="C663" s="207"/>
      <c r="D663" s="311"/>
      <c r="E663" s="311"/>
      <c r="F663" s="311"/>
      <c r="G663" s="311"/>
      <c r="H663" s="311"/>
    </row>
    <row r="664" spans="1:8" ht="11.25" customHeight="1">
      <c r="A664" s="169"/>
      <c r="B664" s="184"/>
      <c r="C664" s="207"/>
      <c r="D664" s="311"/>
      <c r="E664" s="311"/>
      <c r="F664" s="311"/>
      <c r="G664" s="311"/>
      <c r="H664" s="311"/>
    </row>
    <row r="665" spans="1:8" ht="11.25" customHeight="1">
      <c r="A665" s="169"/>
      <c r="B665" s="184"/>
      <c r="C665" s="207"/>
      <c r="D665" s="311"/>
      <c r="E665" s="311"/>
      <c r="F665" s="311"/>
      <c r="G665" s="311"/>
      <c r="H665" s="311"/>
    </row>
    <row r="666" spans="1:8" ht="11.25" customHeight="1">
      <c r="A666" s="169"/>
      <c r="B666" s="184"/>
      <c r="C666" s="207"/>
      <c r="D666" s="311"/>
      <c r="E666" s="311"/>
      <c r="F666" s="311"/>
      <c r="G666" s="311"/>
      <c r="H666" s="311"/>
    </row>
    <row r="667" spans="1:8" ht="11.25" customHeight="1">
      <c r="A667" s="169"/>
      <c r="B667" s="184"/>
      <c r="C667" s="207"/>
      <c r="D667" s="311"/>
      <c r="E667" s="311"/>
      <c r="F667" s="311"/>
      <c r="G667" s="311"/>
      <c r="H667" s="311"/>
    </row>
    <row r="668" spans="1:8" ht="11.25" customHeight="1">
      <c r="A668" s="169"/>
      <c r="B668" s="184"/>
      <c r="C668" s="207"/>
      <c r="D668" s="311"/>
      <c r="E668" s="311"/>
      <c r="F668" s="311"/>
      <c r="G668" s="311"/>
      <c r="H668" s="311"/>
    </row>
    <row r="669" spans="1:8" ht="11.25" customHeight="1">
      <c r="A669" s="169"/>
      <c r="B669" s="184"/>
      <c r="C669" s="207"/>
      <c r="D669" s="311"/>
      <c r="E669" s="311"/>
      <c r="F669" s="311"/>
      <c r="G669" s="311"/>
      <c r="H669" s="311"/>
    </row>
    <row r="670" spans="1:8" ht="11.25" customHeight="1">
      <c r="A670" s="311"/>
      <c r="B670" s="311"/>
      <c r="C670" s="311"/>
      <c r="D670" s="311"/>
      <c r="E670" s="311"/>
      <c r="F670" s="311"/>
      <c r="G670" s="311"/>
      <c r="H670" s="311"/>
    </row>
  </sheetData>
  <mergeCells count="6">
    <mergeCell ref="B1:B4"/>
    <mergeCell ref="C1:H1"/>
    <mergeCell ref="C2:H2"/>
    <mergeCell ref="C3:E3"/>
    <mergeCell ref="F3:H3"/>
    <mergeCell ref="F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E3" sqref="E3"/>
    </sheetView>
  </sheetViews>
  <sheetFormatPr defaultColWidth="17.140625" defaultRowHeight="12.75" customHeight="1"/>
  <cols>
    <col min="1" max="1" width="37.7109375" customWidth="1"/>
    <col min="2" max="2" width="41.85546875" customWidth="1"/>
    <col min="3" max="3" width="44.85546875" customWidth="1"/>
  </cols>
  <sheetData>
    <row r="1" spans="1:5">
      <c r="A1" s="392" t="s">
        <v>0</v>
      </c>
      <c r="B1" s="392"/>
      <c r="C1" s="393"/>
      <c r="D1" s="394"/>
    </row>
    <row r="2" spans="1:5">
      <c r="A2" s="395"/>
      <c r="B2" s="395"/>
      <c r="C2" s="393"/>
      <c r="D2" s="394"/>
    </row>
    <row r="3" spans="1:5">
      <c r="A3" s="345"/>
      <c r="B3" s="390"/>
      <c r="C3" s="420" t="str">
        <f>HYPERLINK("http://www.motorcraft.com.ua/","www.motorcraft.com.in.ua")</f>
        <v>www.motorcraft.com.in.ua</v>
      </c>
      <c r="D3" s="350"/>
    </row>
    <row r="4" spans="1:5">
      <c r="A4" s="345"/>
      <c r="B4" s="390"/>
      <c r="C4" s="350"/>
      <c r="D4" s="350"/>
    </row>
    <row r="5" spans="1:5">
      <c r="A5" s="345"/>
      <c r="B5" s="390"/>
      <c r="C5" s="351" t="s">
        <v>1355</v>
      </c>
      <c r="D5" s="352"/>
    </row>
    <row r="6" spans="1:5">
      <c r="A6" s="345"/>
      <c r="B6" s="390"/>
      <c r="C6" s="353" t="s">
        <v>44</v>
      </c>
      <c r="D6" s="353"/>
    </row>
    <row r="7" spans="1:5" ht="18.75">
      <c r="A7" s="391" t="s">
        <v>1030</v>
      </c>
      <c r="B7" s="391"/>
      <c r="C7" s="391"/>
      <c r="D7" s="391"/>
    </row>
    <row r="8" spans="1:5" ht="8.25" customHeight="1">
      <c r="A8" s="280"/>
      <c r="C8" s="215"/>
    </row>
    <row r="9" spans="1:5" ht="18">
      <c r="A9" s="148"/>
      <c r="B9" s="100" t="s">
        <v>1031</v>
      </c>
      <c r="C9" s="147" t="s">
        <v>1032</v>
      </c>
      <c r="D9" s="2"/>
      <c r="E9" t="s">
        <v>1033</v>
      </c>
    </row>
    <row r="10" spans="1:5" ht="25.5">
      <c r="A10" s="148"/>
      <c r="B10" s="148" t="s">
        <v>1034</v>
      </c>
      <c r="C10" s="303" t="s">
        <v>1035</v>
      </c>
      <c r="D10" s="99" t="s">
        <v>1036</v>
      </c>
    </row>
    <row r="11" spans="1:5">
      <c r="A11" s="148"/>
      <c r="B11" s="148" t="s">
        <v>1037</v>
      </c>
      <c r="C11" s="303" t="s">
        <v>1038</v>
      </c>
      <c r="D11" s="148"/>
    </row>
    <row r="12" spans="1:5">
      <c r="A12" s="148"/>
      <c r="B12" s="148" t="s">
        <v>1039</v>
      </c>
      <c r="C12" s="303"/>
      <c r="D12" s="148"/>
    </row>
    <row r="13" spans="1:5">
      <c r="A13" s="148"/>
      <c r="B13" s="148" t="s">
        <v>1040</v>
      </c>
      <c r="C13" s="303" t="s">
        <v>1041</v>
      </c>
      <c r="D13" s="148"/>
    </row>
    <row r="14" spans="1:5">
      <c r="A14" s="148"/>
      <c r="B14" s="148" t="s">
        <v>1042</v>
      </c>
      <c r="C14" s="303">
        <v>1532</v>
      </c>
      <c r="D14" s="148"/>
    </row>
    <row r="15" spans="1:5" ht="25.5">
      <c r="A15" s="148"/>
      <c r="B15" s="148" t="s">
        <v>1043</v>
      </c>
      <c r="C15" s="303">
        <v>2350</v>
      </c>
      <c r="D15" s="148"/>
    </row>
    <row r="16" spans="1:5">
      <c r="A16" s="148"/>
      <c r="B16" s="148" t="s">
        <v>1044</v>
      </c>
      <c r="C16" s="303">
        <v>3</v>
      </c>
      <c r="D16" s="148"/>
    </row>
    <row r="17" spans="1:4">
      <c r="A17" s="148"/>
      <c r="B17" s="148" t="s">
        <v>1045</v>
      </c>
      <c r="C17" s="303"/>
      <c r="D17" s="148"/>
    </row>
    <row r="18" spans="1:4">
      <c r="A18" s="148"/>
      <c r="B18" s="148" t="s">
        <v>1046</v>
      </c>
      <c r="C18" s="303">
        <v>275</v>
      </c>
      <c r="D18" s="148"/>
    </row>
    <row r="19" spans="1:4">
      <c r="A19" s="148"/>
      <c r="B19" s="148" t="s">
        <v>1047</v>
      </c>
      <c r="C19" s="303" t="s">
        <v>1048</v>
      </c>
      <c r="D19" s="148"/>
    </row>
    <row r="20" spans="1:4">
      <c r="A20" s="148"/>
      <c r="B20" s="148" t="s">
        <v>1049</v>
      </c>
      <c r="C20" s="303" t="s">
        <v>1050</v>
      </c>
      <c r="D20" s="148"/>
    </row>
    <row r="21" spans="1:4">
      <c r="A21" s="148"/>
      <c r="B21" s="148" t="s">
        <v>1051</v>
      </c>
      <c r="C21" s="303" t="s">
        <v>1052</v>
      </c>
      <c r="D21" s="148"/>
    </row>
    <row r="22" spans="1:4" ht="25.5">
      <c r="A22" s="148"/>
      <c r="B22" s="148" t="s">
        <v>1053</v>
      </c>
      <c r="C22" s="303" t="s">
        <v>1054</v>
      </c>
      <c r="D22" s="148"/>
    </row>
    <row r="23" spans="1:4" ht="25.5">
      <c r="A23" s="386" t="s">
        <v>1055</v>
      </c>
      <c r="B23" s="148" t="s">
        <v>1056</v>
      </c>
      <c r="C23" s="303" t="s">
        <v>1057</v>
      </c>
      <c r="D23" s="148"/>
    </row>
    <row r="24" spans="1:4" ht="25.5">
      <c r="A24" s="387"/>
      <c r="B24" s="148" t="s">
        <v>1058</v>
      </c>
      <c r="C24" s="303"/>
      <c r="D24" s="148"/>
    </row>
    <row r="25" spans="1:4">
      <c r="A25" s="387"/>
      <c r="B25" s="148" t="s">
        <v>1059</v>
      </c>
      <c r="C25" s="303">
        <v>295</v>
      </c>
      <c r="D25" s="148"/>
    </row>
    <row r="26" spans="1:4">
      <c r="A26" s="148"/>
      <c r="B26" s="148" t="s">
        <v>1060</v>
      </c>
      <c r="C26" s="303" t="s">
        <v>1061</v>
      </c>
      <c r="D26" s="148"/>
    </row>
    <row r="27" spans="1:4">
      <c r="A27" s="148"/>
      <c r="B27" s="148" t="s">
        <v>1062</v>
      </c>
      <c r="C27" s="303" t="s">
        <v>1063</v>
      </c>
      <c r="D27" s="148"/>
    </row>
    <row r="28" spans="1:4" ht="25.5">
      <c r="A28" s="131" t="s">
        <v>1064</v>
      </c>
      <c r="B28" s="148" t="s">
        <v>1065</v>
      </c>
      <c r="C28" s="303" t="s">
        <v>1066</v>
      </c>
      <c r="D28" s="148"/>
    </row>
    <row r="29" spans="1:4" ht="25.5">
      <c r="A29" s="131" t="s">
        <v>1067</v>
      </c>
      <c r="B29" s="148" t="s">
        <v>1068</v>
      </c>
      <c r="C29" s="303" t="s">
        <v>1069</v>
      </c>
      <c r="D29" s="148"/>
    </row>
    <row r="30" spans="1:4">
      <c r="A30" s="148"/>
      <c r="B30" s="148" t="s">
        <v>1070</v>
      </c>
      <c r="C30" s="303">
        <v>1020</v>
      </c>
      <c r="D30" s="148"/>
    </row>
    <row r="31" spans="1:4">
      <c r="A31" s="148"/>
      <c r="B31" s="148"/>
      <c r="C31" s="148"/>
      <c r="D31" s="148"/>
    </row>
    <row r="33" spans="1:5">
      <c r="C33" s="215"/>
    </row>
    <row r="34" spans="1:5">
      <c r="C34" s="215"/>
    </row>
    <row r="35" spans="1:5" ht="36">
      <c r="A35" s="288"/>
      <c r="B35" s="14" t="s">
        <v>1031</v>
      </c>
      <c r="C35" s="90" t="s">
        <v>1071</v>
      </c>
      <c r="D35" s="292"/>
      <c r="E35" t="s">
        <v>1033</v>
      </c>
    </row>
    <row r="36" spans="1:5" ht="25.5">
      <c r="A36" s="288"/>
      <c r="B36" s="288" t="s">
        <v>1034</v>
      </c>
      <c r="C36" s="20" t="s">
        <v>1072</v>
      </c>
      <c r="D36" s="332" t="s">
        <v>1073</v>
      </c>
    </row>
    <row r="37" spans="1:5">
      <c r="A37" s="288"/>
      <c r="B37" s="288" t="s">
        <v>1074</v>
      </c>
      <c r="C37" s="294" t="s">
        <v>1075</v>
      </c>
      <c r="D37" s="288"/>
    </row>
    <row r="38" spans="1:5">
      <c r="A38" s="288"/>
      <c r="B38" s="288" t="s">
        <v>1076</v>
      </c>
      <c r="C38" s="294" t="s">
        <v>1077</v>
      </c>
      <c r="D38" s="288"/>
    </row>
    <row r="39" spans="1:5">
      <c r="A39" s="288"/>
      <c r="B39" s="288" t="s">
        <v>1078</v>
      </c>
      <c r="C39" s="294">
        <v>3</v>
      </c>
      <c r="D39" s="288"/>
    </row>
    <row r="40" spans="1:5">
      <c r="A40" s="288"/>
      <c r="B40" s="288" t="s">
        <v>1079</v>
      </c>
      <c r="C40" s="294" t="s">
        <v>1080</v>
      </c>
      <c r="D40" s="288"/>
    </row>
    <row r="41" spans="1:5">
      <c r="A41" s="288"/>
      <c r="B41" s="288" t="s">
        <v>1081</v>
      </c>
      <c r="C41" s="294">
        <v>268</v>
      </c>
      <c r="D41" s="288"/>
    </row>
    <row r="42" spans="1:5">
      <c r="A42" s="288"/>
      <c r="B42" s="288" t="s">
        <v>1082</v>
      </c>
      <c r="C42" s="294" t="s">
        <v>1083</v>
      </c>
      <c r="D42" s="288"/>
    </row>
    <row r="43" spans="1:5">
      <c r="A43" s="288"/>
      <c r="B43" s="288" t="s">
        <v>1084</v>
      </c>
      <c r="C43" s="294" t="s">
        <v>1085</v>
      </c>
      <c r="D43" s="288"/>
    </row>
    <row r="44" spans="1:5">
      <c r="A44" s="288"/>
      <c r="B44" s="288" t="s">
        <v>1086</v>
      </c>
      <c r="C44" s="294" t="s">
        <v>1087</v>
      </c>
      <c r="D44" s="288"/>
    </row>
    <row r="45" spans="1:5">
      <c r="A45" s="288"/>
      <c r="B45" s="288" t="s">
        <v>1088</v>
      </c>
      <c r="C45" s="294" t="s">
        <v>1089</v>
      </c>
      <c r="D45" s="288"/>
    </row>
    <row r="46" spans="1:5">
      <c r="A46" s="288"/>
      <c r="B46" s="288" t="s">
        <v>1090</v>
      </c>
      <c r="C46" s="294">
        <v>254</v>
      </c>
      <c r="D46" s="288"/>
    </row>
    <row r="47" spans="1:5">
      <c r="A47" s="288"/>
      <c r="B47" s="288" t="s">
        <v>1091</v>
      </c>
      <c r="C47" s="294" t="s">
        <v>1092</v>
      </c>
      <c r="D47" s="288"/>
    </row>
    <row r="48" spans="1:5">
      <c r="A48" s="288"/>
      <c r="B48" s="288" t="s">
        <v>1093</v>
      </c>
      <c r="C48" s="294" t="s">
        <v>1094</v>
      </c>
      <c r="D48" s="288"/>
    </row>
    <row r="49" spans="1:4">
      <c r="A49" s="288"/>
      <c r="B49" s="288" t="s">
        <v>1095</v>
      </c>
      <c r="C49" s="294" t="s">
        <v>1096</v>
      </c>
      <c r="D49" s="288"/>
    </row>
    <row r="50" spans="1:4">
      <c r="A50" s="288"/>
      <c r="B50" s="288" t="s">
        <v>1097</v>
      </c>
      <c r="C50" s="294" t="s">
        <v>1098</v>
      </c>
      <c r="D50" s="288"/>
    </row>
    <row r="51" spans="1:4">
      <c r="A51" s="288"/>
      <c r="B51" s="288" t="s">
        <v>1099</v>
      </c>
      <c r="C51" s="294" t="s">
        <v>1100</v>
      </c>
      <c r="D51" s="288"/>
    </row>
    <row r="52" spans="1:4">
      <c r="A52" s="288"/>
      <c r="B52" s="288" t="s">
        <v>1101</v>
      </c>
      <c r="C52" s="294" t="s">
        <v>1102</v>
      </c>
      <c r="D52" s="288"/>
    </row>
    <row r="53" spans="1:4">
      <c r="A53" s="288"/>
      <c r="B53" s="288" t="s">
        <v>1103</v>
      </c>
      <c r="C53" s="294" t="s">
        <v>1104</v>
      </c>
      <c r="D53" s="288"/>
    </row>
    <row r="54" spans="1:4">
      <c r="A54" s="288"/>
      <c r="B54" s="288" t="s">
        <v>1105</v>
      </c>
      <c r="C54" s="294" t="s">
        <v>1106</v>
      </c>
      <c r="D54" s="288"/>
    </row>
    <row r="55" spans="1:4">
      <c r="A55" s="288"/>
      <c r="B55" s="288" t="s">
        <v>1107</v>
      </c>
      <c r="C55" s="294" t="s">
        <v>1108</v>
      </c>
      <c r="D55" s="288"/>
    </row>
    <row r="56" spans="1:4">
      <c r="A56" s="288"/>
      <c r="B56" s="288" t="s">
        <v>1109</v>
      </c>
      <c r="C56" s="294" t="s">
        <v>1110</v>
      </c>
      <c r="D56" s="288"/>
    </row>
    <row r="57" spans="1:4">
      <c r="A57" s="288"/>
      <c r="B57" s="288" t="s">
        <v>1037</v>
      </c>
      <c r="C57" s="294" t="s">
        <v>1111</v>
      </c>
      <c r="D57" s="288"/>
    </row>
    <row r="58" spans="1:4">
      <c r="A58" s="288"/>
      <c r="B58" s="288" t="s">
        <v>1112</v>
      </c>
      <c r="C58" s="294" t="s">
        <v>21</v>
      </c>
      <c r="D58" s="288"/>
    </row>
    <row r="59" spans="1:4">
      <c r="C59" s="215"/>
    </row>
    <row r="60" spans="1:4" ht="18">
      <c r="A60" s="266" t="s">
        <v>1113</v>
      </c>
      <c r="B60" s="149" t="s">
        <v>1031</v>
      </c>
      <c r="C60" s="246" t="s">
        <v>1114</v>
      </c>
      <c r="D60" s="236"/>
    </row>
    <row r="61" spans="1:4" ht="38.25">
      <c r="A61" s="56"/>
      <c r="B61" s="56" t="s">
        <v>1034</v>
      </c>
      <c r="C61" s="54" t="s">
        <v>1115</v>
      </c>
      <c r="D61" s="95"/>
    </row>
    <row r="62" spans="1:4">
      <c r="A62" s="56"/>
      <c r="B62" s="56" t="s">
        <v>1037</v>
      </c>
      <c r="C62" s="305" t="s">
        <v>1116</v>
      </c>
      <c r="D62" s="56"/>
    </row>
    <row r="63" spans="1:4">
      <c r="A63" s="56"/>
      <c r="B63" s="56" t="s">
        <v>1117</v>
      </c>
      <c r="C63" s="305" t="s">
        <v>21</v>
      </c>
      <c r="D63" s="56"/>
    </row>
    <row r="64" spans="1:4">
      <c r="A64" s="56"/>
      <c r="B64" s="56" t="s">
        <v>1040</v>
      </c>
      <c r="C64" s="305" t="s">
        <v>1118</v>
      </c>
      <c r="D64" s="56"/>
    </row>
    <row r="65" spans="1:4">
      <c r="A65" s="56"/>
      <c r="B65" s="56" t="s">
        <v>1119</v>
      </c>
      <c r="C65" s="305">
        <v>4</v>
      </c>
      <c r="D65" s="56"/>
    </row>
    <row r="66" spans="1:4">
      <c r="A66" s="56"/>
      <c r="B66" s="56" t="s">
        <v>1120</v>
      </c>
      <c r="C66" s="305" t="s">
        <v>21</v>
      </c>
      <c r="D66" s="56"/>
    </row>
    <row r="67" spans="1:4">
      <c r="A67" s="56"/>
      <c r="B67" s="56" t="s">
        <v>1046</v>
      </c>
      <c r="C67" s="305">
        <v>232</v>
      </c>
      <c r="D67" s="56"/>
    </row>
    <row r="68" spans="1:4">
      <c r="A68" s="56"/>
      <c r="B68" s="56" t="s">
        <v>1112</v>
      </c>
      <c r="C68" s="305" t="s">
        <v>21</v>
      </c>
      <c r="D68" s="56"/>
    </row>
    <row r="69" spans="1:4">
      <c r="A69" s="56"/>
      <c r="B69" s="56" t="s">
        <v>1121</v>
      </c>
      <c r="C69" s="305" t="s">
        <v>1048</v>
      </c>
      <c r="D69" s="56"/>
    </row>
    <row r="70" spans="1:4">
      <c r="A70" s="56"/>
      <c r="B70" s="56" t="s">
        <v>1122</v>
      </c>
      <c r="C70" s="305" t="s">
        <v>1123</v>
      </c>
      <c r="D70" s="56"/>
    </row>
    <row r="71" spans="1:4">
      <c r="A71" s="56"/>
      <c r="B71" s="56" t="s">
        <v>1088</v>
      </c>
      <c r="C71" s="305" t="s">
        <v>1124</v>
      </c>
      <c r="D71" s="56"/>
    </row>
    <row r="72" spans="1:4" ht="25.5">
      <c r="A72" s="56"/>
      <c r="B72" s="56" t="s">
        <v>1053</v>
      </c>
      <c r="C72" s="305" t="s">
        <v>1125</v>
      </c>
      <c r="D72" s="56"/>
    </row>
    <row r="73" spans="1:4" ht="25.5">
      <c r="A73" s="56"/>
      <c r="B73" s="56" t="s">
        <v>1056</v>
      </c>
      <c r="C73" s="305" t="s">
        <v>1126</v>
      </c>
      <c r="D73" s="56"/>
    </row>
    <row r="74" spans="1:4" ht="25.5">
      <c r="A74" s="388" t="s">
        <v>1055</v>
      </c>
      <c r="B74" s="56" t="s">
        <v>1127</v>
      </c>
      <c r="C74" s="305" t="s">
        <v>1128</v>
      </c>
      <c r="D74" s="56"/>
    </row>
    <row r="75" spans="1:4">
      <c r="A75" s="389"/>
      <c r="B75" s="56" t="s">
        <v>1059</v>
      </c>
      <c r="C75" s="305">
        <v>325</v>
      </c>
      <c r="D75" s="56"/>
    </row>
    <row r="76" spans="1:4">
      <c r="A76" s="389"/>
      <c r="B76" s="56" t="s">
        <v>1084</v>
      </c>
      <c r="C76" s="305" t="s">
        <v>1061</v>
      </c>
      <c r="D76" s="56"/>
    </row>
    <row r="77" spans="1:4" ht="25.5">
      <c r="A77" s="56"/>
      <c r="B77" s="56" t="s">
        <v>1065</v>
      </c>
      <c r="C77" s="305" t="s">
        <v>1129</v>
      </c>
      <c r="D77" s="56"/>
    </row>
    <row r="78" spans="1:4" ht="25.5">
      <c r="A78" s="160" t="s">
        <v>1130</v>
      </c>
      <c r="B78" s="56" t="s">
        <v>1068</v>
      </c>
      <c r="C78" s="305" t="s">
        <v>1131</v>
      </c>
      <c r="D78" s="56"/>
    </row>
    <row r="79" spans="1:4">
      <c r="A79" s="56"/>
      <c r="B79" s="56" t="s">
        <v>1070</v>
      </c>
      <c r="C79" s="305">
        <v>2350</v>
      </c>
      <c r="D79" s="56"/>
    </row>
    <row r="80" spans="1:4">
      <c r="C80" s="215"/>
    </row>
  </sheetData>
  <mergeCells count="12">
    <mergeCell ref="A1:D2"/>
    <mergeCell ref="A3:B3"/>
    <mergeCell ref="C3:D3"/>
    <mergeCell ref="A4:B4"/>
    <mergeCell ref="C4:D4"/>
    <mergeCell ref="A23:A25"/>
    <mergeCell ref="A74:A76"/>
    <mergeCell ref="A5:B5"/>
    <mergeCell ref="C5:D5"/>
    <mergeCell ref="A6:B6"/>
    <mergeCell ref="C6:D6"/>
    <mergeCell ref="A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C3" sqref="C3:D3"/>
    </sheetView>
  </sheetViews>
  <sheetFormatPr defaultColWidth="17.140625" defaultRowHeight="12.75" customHeight="1"/>
  <cols>
    <col min="1" max="1" width="2" customWidth="1"/>
    <col min="2" max="2" width="22.42578125" customWidth="1"/>
    <col min="3" max="3" width="71.7109375" customWidth="1"/>
    <col min="4" max="4" width="8.7109375" customWidth="1"/>
    <col min="5" max="5" width="14.28515625" customWidth="1"/>
    <col min="6" max="6" width="6.28515625" customWidth="1"/>
    <col min="7" max="7" width="9.5703125" customWidth="1"/>
    <col min="8" max="8" width="6" customWidth="1"/>
    <col min="9" max="9" width="9.28515625" customWidth="1"/>
    <col min="10" max="10" width="6.5703125" customWidth="1"/>
  </cols>
  <sheetData>
    <row r="1" spans="1:10" ht="22.5" customHeight="1">
      <c r="A1" s="187"/>
      <c r="B1" s="411"/>
      <c r="C1" s="413" t="s">
        <v>1132</v>
      </c>
      <c r="D1" s="413"/>
      <c r="E1" s="126"/>
      <c r="F1" s="126"/>
      <c r="G1" s="126"/>
      <c r="H1" s="126"/>
      <c r="I1" s="126"/>
    </row>
    <row r="2" spans="1:10">
      <c r="A2" s="183"/>
      <c r="B2" s="345"/>
      <c r="C2" s="183"/>
      <c r="D2" s="37"/>
      <c r="E2" s="126"/>
      <c r="F2" s="126"/>
      <c r="G2" s="126"/>
      <c r="H2" s="126"/>
      <c r="I2" s="126"/>
    </row>
    <row r="3" spans="1:10">
      <c r="A3" s="183"/>
      <c r="B3" s="412"/>
      <c r="C3" s="351" t="s">
        <v>1355</v>
      </c>
      <c r="D3" s="352"/>
      <c r="E3" s="126"/>
      <c r="F3" s="126"/>
      <c r="G3" s="126"/>
      <c r="H3" s="126"/>
      <c r="I3" s="126"/>
    </row>
    <row r="4" spans="1:10">
      <c r="A4" s="183"/>
      <c r="B4" s="412"/>
      <c r="C4" s="307"/>
      <c r="D4" s="37"/>
      <c r="E4" s="126"/>
      <c r="F4" s="126"/>
      <c r="G4" s="126"/>
      <c r="H4" s="126"/>
      <c r="I4" s="126"/>
    </row>
    <row r="5" spans="1:10">
      <c r="A5" s="183"/>
      <c r="B5" s="353"/>
      <c r="D5" s="37"/>
      <c r="E5" s="126"/>
      <c r="F5" s="126"/>
      <c r="G5" s="126"/>
      <c r="H5" s="126"/>
      <c r="I5" s="126"/>
    </row>
    <row r="6" spans="1:10" ht="15" customHeight="1">
      <c r="A6" s="327"/>
      <c r="B6" s="200" t="s">
        <v>1133</v>
      </c>
      <c r="C6" s="200" t="s">
        <v>1134</v>
      </c>
      <c r="D6" s="200" t="s">
        <v>125</v>
      </c>
      <c r="E6" s="126"/>
      <c r="F6" s="126"/>
      <c r="G6" s="126"/>
      <c r="H6" s="126"/>
      <c r="I6" s="126"/>
    </row>
    <row r="7" spans="1:10" ht="18" customHeight="1">
      <c r="A7" s="414" t="s">
        <v>1135</v>
      </c>
      <c r="B7" s="415"/>
      <c r="C7" s="415"/>
      <c r="D7" s="415"/>
      <c r="E7" s="275"/>
      <c r="F7" s="126"/>
      <c r="G7" s="126"/>
      <c r="H7" s="126"/>
      <c r="I7" s="126"/>
    </row>
    <row r="8" spans="1:10" ht="15.75" customHeight="1">
      <c r="A8" s="137">
        <v>1</v>
      </c>
      <c r="B8" s="25" t="s">
        <v>1136</v>
      </c>
      <c r="C8" s="258" t="s">
        <v>1137</v>
      </c>
      <c r="D8" s="111">
        <v>8000</v>
      </c>
      <c r="E8" s="123"/>
      <c r="F8" s="196"/>
      <c r="G8" s="126"/>
      <c r="H8" s="126"/>
      <c r="I8" s="126"/>
    </row>
    <row r="9" spans="1:10" ht="13.5" customHeight="1">
      <c r="A9" s="137">
        <v>2</v>
      </c>
      <c r="B9" s="25" t="s">
        <v>1138</v>
      </c>
      <c r="C9" s="258" t="s">
        <v>1139</v>
      </c>
      <c r="D9" s="111">
        <v>6500</v>
      </c>
      <c r="E9" s="123"/>
      <c r="F9" s="196"/>
      <c r="G9" s="126"/>
      <c r="H9" s="126"/>
      <c r="I9" s="126"/>
    </row>
    <row r="10" spans="1:10" ht="7.5" customHeight="1">
      <c r="A10" s="183"/>
      <c r="B10" s="65"/>
      <c r="C10" s="65"/>
      <c r="D10" s="171"/>
      <c r="E10" s="133"/>
      <c r="F10" s="126"/>
      <c r="G10" s="126"/>
      <c r="H10" s="126"/>
      <c r="I10" s="126"/>
    </row>
    <row r="11" spans="1:10" ht="15.75" customHeight="1">
      <c r="A11" s="414" t="s">
        <v>1140</v>
      </c>
      <c r="B11" s="415"/>
      <c r="C11" s="415"/>
      <c r="D11" s="415"/>
      <c r="E11" s="275"/>
      <c r="F11" s="126"/>
      <c r="G11" s="126"/>
      <c r="H11" s="126"/>
      <c r="I11" s="126"/>
    </row>
    <row r="12" spans="1:10" ht="15" customHeight="1">
      <c r="A12" s="137">
        <v>3</v>
      </c>
      <c r="B12" s="25" t="s">
        <v>1141</v>
      </c>
      <c r="C12" s="259"/>
      <c r="D12" s="222">
        <v>12300</v>
      </c>
      <c r="E12" s="338" t="s">
        <v>1142</v>
      </c>
      <c r="F12" s="196"/>
      <c r="G12" s="126"/>
      <c r="H12" s="126"/>
      <c r="I12" s="126"/>
    </row>
    <row r="13" spans="1:10" ht="15" customHeight="1">
      <c r="A13" s="142">
        <v>4</v>
      </c>
      <c r="B13" s="25" t="s">
        <v>1143</v>
      </c>
      <c r="C13" s="152"/>
      <c r="D13" s="80">
        <v>6500</v>
      </c>
      <c r="E13" s="109">
        <v>10057</v>
      </c>
      <c r="F13" s="196"/>
      <c r="G13" s="126"/>
      <c r="H13" s="126"/>
      <c r="I13" s="126"/>
    </row>
    <row r="14" spans="1:10" ht="14.25" customHeight="1">
      <c r="A14" s="126"/>
      <c r="B14" s="65"/>
      <c r="C14" s="113"/>
      <c r="D14" s="105"/>
      <c r="E14" s="133"/>
      <c r="F14" s="126"/>
      <c r="G14" s="126"/>
      <c r="H14" s="126"/>
      <c r="I14" s="126"/>
    </row>
    <row r="15" spans="1:10" ht="18" customHeight="1">
      <c r="A15" s="414" t="s">
        <v>1144</v>
      </c>
      <c r="B15" s="414"/>
      <c r="C15" s="414"/>
      <c r="D15" s="414"/>
      <c r="E15" s="126"/>
      <c r="F15" s="126"/>
      <c r="G15" s="126"/>
      <c r="H15" s="126"/>
      <c r="I15" s="126"/>
    </row>
    <row r="16" spans="1:10" ht="16.5" customHeight="1">
      <c r="A16" s="396" t="s">
        <v>1145</v>
      </c>
      <c r="B16" s="401"/>
      <c r="C16" s="402"/>
      <c r="D16" s="403"/>
      <c r="E16" s="108"/>
      <c r="F16" s="108"/>
      <c r="G16" s="108"/>
      <c r="H16" s="108"/>
      <c r="I16" s="275"/>
      <c r="J16" s="263"/>
    </row>
    <row r="17" spans="1:10" ht="11.25" customHeight="1">
      <c r="A17" s="23">
        <v>1</v>
      </c>
      <c r="B17" s="293" t="s">
        <v>1146</v>
      </c>
      <c r="C17" s="107" t="s">
        <v>1147</v>
      </c>
      <c r="D17" s="316">
        <v>4400</v>
      </c>
      <c r="E17" s="194" t="s">
        <v>1148</v>
      </c>
      <c r="F17" s="134">
        <v>757</v>
      </c>
      <c r="G17" s="134" t="s">
        <v>44</v>
      </c>
      <c r="H17" s="49"/>
      <c r="I17" s="26" t="s">
        <v>1149</v>
      </c>
      <c r="J17" s="249">
        <v>1988</v>
      </c>
    </row>
    <row r="18" spans="1:10" ht="11.25" customHeight="1">
      <c r="A18" s="23">
        <v>2</v>
      </c>
      <c r="B18" s="293" t="s">
        <v>1150</v>
      </c>
      <c r="C18" s="107" t="s">
        <v>1151</v>
      </c>
      <c r="D18" s="178">
        <v>4300</v>
      </c>
      <c r="E18" s="194" t="s">
        <v>1152</v>
      </c>
      <c r="F18" s="134">
        <v>588</v>
      </c>
      <c r="G18" s="134" t="s">
        <v>44</v>
      </c>
      <c r="H18" s="318"/>
      <c r="I18" s="125" t="s">
        <v>1153</v>
      </c>
      <c r="J18" s="249"/>
    </row>
    <row r="19" spans="1:10" ht="11.25" customHeight="1">
      <c r="A19" s="23">
        <f t="shared" ref="A19:A32" si="0">A18+1</f>
        <v>3</v>
      </c>
      <c r="B19" s="293" t="s">
        <v>1154</v>
      </c>
      <c r="C19" s="107" t="s">
        <v>1155</v>
      </c>
      <c r="D19" s="316">
        <v>4700</v>
      </c>
      <c r="E19" s="194" t="s">
        <v>1156</v>
      </c>
      <c r="F19" s="134">
        <v>1604</v>
      </c>
      <c r="G19" s="134" t="s">
        <v>44</v>
      </c>
      <c r="H19" s="318"/>
      <c r="I19" s="125" t="s">
        <v>1153</v>
      </c>
      <c r="J19" s="249"/>
    </row>
    <row r="20" spans="1:10" ht="11.25" customHeight="1">
      <c r="A20" s="23">
        <f t="shared" si="0"/>
        <v>4</v>
      </c>
      <c r="B20" s="293" t="s">
        <v>1157</v>
      </c>
      <c r="C20" s="107" t="s">
        <v>1158</v>
      </c>
      <c r="D20" s="316">
        <v>4400</v>
      </c>
      <c r="E20" s="194" t="s">
        <v>1159</v>
      </c>
      <c r="F20" s="134">
        <v>940</v>
      </c>
      <c r="G20" s="134" t="s">
        <v>44</v>
      </c>
      <c r="H20" s="318"/>
      <c r="I20" s="125" t="s">
        <v>1153</v>
      </c>
      <c r="J20" s="249"/>
    </row>
    <row r="21" spans="1:10" ht="15.75" customHeight="1">
      <c r="A21" s="23">
        <f t="shared" si="0"/>
        <v>5</v>
      </c>
      <c r="B21" s="293" t="s">
        <v>1160</v>
      </c>
      <c r="C21" s="107" t="s">
        <v>1161</v>
      </c>
      <c r="D21" s="134">
        <v>4300</v>
      </c>
      <c r="E21" s="194" t="s">
        <v>1162</v>
      </c>
      <c r="F21" s="134">
        <v>775.9</v>
      </c>
      <c r="G21" s="134" t="s">
        <v>44</v>
      </c>
      <c r="H21" s="318"/>
      <c r="I21" s="125" t="s">
        <v>1153</v>
      </c>
      <c r="J21" s="249"/>
    </row>
    <row r="22" spans="1:10" ht="11.25" customHeight="1">
      <c r="A22" s="23">
        <f t="shared" si="0"/>
        <v>6</v>
      </c>
      <c r="B22" s="293" t="s">
        <v>1163</v>
      </c>
      <c r="C22" s="107" t="s">
        <v>1164</v>
      </c>
      <c r="D22" s="178">
        <v>6100</v>
      </c>
      <c r="E22" s="194" t="s">
        <v>1165</v>
      </c>
      <c r="F22" s="134">
        <v>5221</v>
      </c>
      <c r="G22" s="134" t="s">
        <v>44</v>
      </c>
      <c r="H22" s="318"/>
      <c r="I22" s="10"/>
      <c r="J22" s="249"/>
    </row>
    <row r="23" spans="1:10" ht="11.25" customHeight="1">
      <c r="A23" s="23">
        <f t="shared" si="0"/>
        <v>7</v>
      </c>
      <c r="B23" s="293" t="s">
        <v>1166</v>
      </c>
      <c r="C23" s="107" t="s">
        <v>1167</v>
      </c>
      <c r="D23" s="178">
        <v>6400</v>
      </c>
      <c r="E23" s="194" t="s">
        <v>1168</v>
      </c>
      <c r="F23" s="134">
        <v>1870</v>
      </c>
      <c r="G23" s="134" t="s">
        <v>44</v>
      </c>
      <c r="H23" s="318"/>
      <c r="I23" s="10"/>
      <c r="J23" s="249"/>
    </row>
    <row r="24" spans="1:10" ht="18.75" customHeight="1">
      <c r="A24" s="23">
        <f t="shared" si="0"/>
        <v>8</v>
      </c>
      <c r="B24" s="260" t="s">
        <v>1169</v>
      </c>
      <c r="C24" s="36" t="s">
        <v>1170</v>
      </c>
      <c r="D24" s="154">
        <v>4700</v>
      </c>
      <c r="E24" s="24" t="s">
        <v>1171</v>
      </c>
      <c r="F24" s="154"/>
      <c r="G24" s="154" t="s">
        <v>141</v>
      </c>
      <c r="H24" s="51"/>
      <c r="I24" s="125"/>
      <c r="J24" s="249"/>
    </row>
    <row r="25" spans="1:10" ht="11.25" customHeight="1">
      <c r="A25" s="23">
        <f t="shared" si="0"/>
        <v>9</v>
      </c>
      <c r="B25" s="5" t="s">
        <v>1146</v>
      </c>
      <c r="C25" s="159" t="s">
        <v>1172</v>
      </c>
      <c r="D25" s="227">
        <v>4800</v>
      </c>
      <c r="E25" s="162" t="s">
        <v>1173</v>
      </c>
      <c r="F25" s="192">
        <v>757</v>
      </c>
      <c r="G25" s="192" t="s">
        <v>44</v>
      </c>
      <c r="H25" s="337"/>
      <c r="I25" s="125"/>
      <c r="J25" s="249">
        <v>1988</v>
      </c>
    </row>
    <row r="26" spans="1:10" ht="11.25" customHeight="1">
      <c r="A26" s="23">
        <f t="shared" si="0"/>
        <v>10</v>
      </c>
      <c r="B26" s="293" t="s">
        <v>1174</v>
      </c>
      <c r="C26" s="107" t="s">
        <v>1175</v>
      </c>
      <c r="D26" s="170">
        <v>5000</v>
      </c>
      <c r="E26" s="226" t="s">
        <v>1176</v>
      </c>
      <c r="F26" s="134">
        <v>887</v>
      </c>
      <c r="G26" s="134" t="s">
        <v>44</v>
      </c>
      <c r="H26" s="318"/>
      <c r="I26" s="4"/>
      <c r="J26" s="249"/>
    </row>
    <row r="27" spans="1:10" ht="11.25" customHeight="1">
      <c r="A27" s="23">
        <f t="shared" si="0"/>
        <v>11</v>
      </c>
      <c r="B27" s="260" t="s">
        <v>1177</v>
      </c>
      <c r="C27" s="36" t="s">
        <v>1178</v>
      </c>
      <c r="D27" s="45">
        <v>8500</v>
      </c>
      <c r="E27" s="114" t="s">
        <v>1179</v>
      </c>
      <c r="F27" s="154"/>
      <c r="G27" s="154" t="s">
        <v>141</v>
      </c>
      <c r="H27" s="51"/>
      <c r="I27" s="125"/>
      <c r="J27" s="249"/>
    </row>
    <row r="28" spans="1:10" ht="11.25" customHeight="1">
      <c r="A28" s="23">
        <f t="shared" si="0"/>
        <v>12</v>
      </c>
      <c r="B28" s="5" t="s">
        <v>1180</v>
      </c>
      <c r="C28" s="159" t="s">
        <v>1181</v>
      </c>
      <c r="D28" s="1">
        <v>3900</v>
      </c>
      <c r="E28" s="162" t="s">
        <v>1182</v>
      </c>
      <c r="F28" s="192"/>
      <c r="G28" s="192" t="s">
        <v>44</v>
      </c>
      <c r="H28" s="337">
        <v>4200</v>
      </c>
      <c r="I28" s="125"/>
      <c r="J28" s="249"/>
    </row>
    <row r="29" spans="1:10" ht="11.25" customHeight="1">
      <c r="A29" s="23">
        <f t="shared" si="0"/>
        <v>13</v>
      </c>
      <c r="B29" s="5" t="s">
        <v>1183</v>
      </c>
      <c r="C29" s="159" t="s">
        <v>1184</v>
      </c>
      <c r="D29" s="1">
        <v>3900</v>
      </c>
      <c r="E29" s="162" t="s">
        <v>1185</v>
      </c>
      <c r="F29" s="192">
        <v>753</v>
      </c>
      <c r="G29" s="192" t="s">
        <v>44</v>
      </c>
      <c r="H29" s="337"/>
      <c r="I29" s="125"/>
      <c r="J29" s="249"/>
    </row>
    <row r="30" spans="1:10" ht="11.25" customHeight="1">
      <c r="A30" s="23">
        <f t="shared" si="0"/>
        <v>14</v>
      </c>
      <c r="B30" s="5" t="s">
        <v>1186</v>
      </c>
      <c r="C30" s="159" t="s">
        <v>1187</v>
      </c>
      <c r="D30" s="211">
        <v>6200</v>
      </c>
      <c r="E30" s="162" t="s">
        <v>1188</v>
      </c>
      <c r="F30" s="235"/>
      <c r="G30" s="192" t="s">
        <v>44</v>
      </c>
      <c r="H30" s="76">
        <v>5400</v>
      </c>
      <c r="I30" s="7"/>
      <c r="J30" s="249"/>
    </row>
    <row r="31" spans="1:10" ht="11.25" customHeight="1">
      <c r="A31" s="23">
        <f t="shared" si="0"/>
        <v>15</v>
      </c>
      <c r="B31" s="5" t="s">
        <v>1189</v>
      </c>
      <c r="C31" s="159" t="s">
        <v>1190</v>
      </c>
      <c r="D31" s="227">
        <v>7800</v>
      </c>
      <c r="E31" s="162" t="s">
        <v>1191</v>
      </c>
      <c r="F31" s="319"/>
      <c r="G31" s="192" t="s">
        <v>44</v>
      </c>
      <c r="H31" s="291">
        <v>7500</v>
      </c>
      <c r="I31" s="71" t="s">
        <v>1192</v>
      </c>
      <c r="J31" s="249"/>
    </row>
    <row r="32" spans="1:10" ht="11.25" customHeight="1">
      <c r="A32" s="23">
        <f t="shared" si="0"/>
        <v>16</v>
      </c>
      <c r="B32" s="5" t="s">
        <v>1193</v>
      </c>
      <c r="C32" s="159" t="s">
        <v>1194</v>
      </c>
      <c r="D32" s="227">
        <v>6200</v>
      </c>
      <c r="E32" s="298" t="s">
        <v>1195</v>
      </c>
      <c r="F32" s="78"/>
      <c r="G32" s="192" t="s">
        <v>44</v>
      </c>
      <c r="H32" s="76">
        <v>6900</v>
      </c>
      <c r="I32" s="180"/>
      <c r="J32" s="249"/>
    </row>
    <row r="33" spans="1:10" ht="11.25" customHeight="1">
      <c r="A33" s="23" t="e">
        <f>#REF!</f>
        <v>#REF!</v>
      </c>
      <c r="B33" s="5" t="s">
        <v>1196</v>
      </c>
      <c r="C33" s="159" t="s">
        <v>1197</v>
      </c>
      <c r="D33" s="227">
        <v>4800</v>
      </c>
      <c r="E33" s="162" t="s">
        <v>1198</v>
      </c>
      <c r="F33" s="235"/>
      <c r="G33" s="192" t="s">
        <v>44</v>
      </c>
      <c r="H33" s="340">
        <v>4400</v>
      </c>
      <c r="I33" s="217" t="s">
        <v>1199</v>
      </c>
      <c r="J33" s="249"/>
    </row>
    <row r="34" spans="1:10" ht="6" customHeight="1">
      <c r="A34" s="23" t="e">
        <f>A33+1</f>
        <v>#REF!</v>
      </c>
      <c r="B34" s="5" t="s">
        <v>1196</v>
      </c>
      <c r="C34" s="159" t="s">
        <v>1200</v>
      </c>
      <c r="D34" s="227">
        <v>4800</v>
      </c>
      <c r="E34" s="162" t="s">
        <v>1201</v>
      </c>
      <c r="F34" s="192"/>
      <c r="G34" s="192" t="s">
        <v>44</v>
      </c>
      <c r="H34" s="337">
        <v>4400</v>
      </c>
      <c r="I34" s="125"/>
      <c r="J34" s="249"/>
    </row>
    <row r="35" spans="1:10" ht="6" customHeight="1">
      <c r="A35" s="142"/>
      <c r="B35" s="112"/>
      <c r="C35" s="205"/>
      <c r="D35" s="271"/>
      <c r="E35" s="205"/>
      <c r="F35" s="80"/>
      <c r="G35" s="80"/>
      <c r="H35" s="51"/>
      <c r="I35" s="88"/>
      <c r="J35" s="249"/>
    </row>
    <row r="36" spans="1:10" ht="15" customHeight="1">
      <c r="A36" s="396" t="s">
        <v>1202</v>
      </c>
      <c r="B36" s="401"/>
      <c r="C36" s="404"/>
      <c r="D36" s="405"/>
      <c r="E36" s="163"/>
      <c r="F36" s="80"/>
      <c r="G36" s="80"/>
      <c r="H36" s="51"/>
      <c r="I36" s="88"/>
      <c r="J36" s="249"/>
    </row>
    <row r="37" spans="1:10" ht="11.25" customHeight="1">
      <c r="A37" s="137">
        <v>1</v>
      </c>
      <c r="B37" s="198" t="s">
        <v>1203</v>
      </c>
      <c r="C37" s="159" t="s">
        <v>1204</v>
      </c>
      <c r="D37" s="227">
        <v>5100</v>
      </c>
      <c r="E37" s="315" t="s">
        <v>1205</v>
      </c>
      <c r="F37" s="192"/>
      <c r="G37" s="192" t="s">
        <v>44</v>
      </c>
      <c r="H37" s="51"/>
      <c r="I37" s="88"/>
      <c r="J37" s="249"/>
    </row>
    <row r="38" spans="1:10" ht="11.25" customHeight="1">
      <c r="A38" s="137">
        <v>2</v>
      </c>
      <c r="B38" s="198" t="s">
        <v>1206</v>
      </c>
      <c r="C38" s="159" t="s">
        <v>1207</v>
      </c>
      <c r="D38" s="227">
        <v>5900</v>
      </c>
      <c r="E38" s="315" t="s">
        <v>1208</v>
      </c>
      <c r="F38" s="192"/>
      <c r="G38" s="192" t="s">
        <v>44</v>
      </c>
      <c r="H38" s="51"/>
      <c r="I38" s="88"/>
      <c r="J38" s="249"/>
    </row>
    <row r="39" spans="1:10" ht="3.75" customHeight="1">
      <c r="A39" s="183"/>
      <c r="B39" s="65"/>
      <c r="C39" s="65"/>
      <c r="D39" s="171"/>
      <c r="E39" s="269"/>
      <c r="F39" s="80"/>
      <c r="G39" s="80"/>
      <c r="H39" s="51"/>
      <c r="I39" s="88"/>
      <c r="J39" s="249"/>
    </row>
    <row r="40" spans="1:10" ht="15" customHeight="1">
      <c r="A40" s="396" t="s">
        <v>1209</v>
      </c>
      <c r="B40" s="401"/>
      <c r="C40" s="404"/>
      <c r="D40" s="405"/>
      <c r="E40" s="163"/>
      <c r="F40" s="80"/>
      <c r="G40" s="80"/>
      <c r="H40" s="51"/>
      <c r="I40" s="88"/>
      <c r="J40" s="249"/>
    </row>
    <row r="41" spans="1:10" ht="15" customHeight="1">
      <c r="A41" s="102">
        <v>1</v>
      </c>
      <c r="B41" s="198" t="s">
        <v>1210</v>
      </c>
      <c r="C41" s="159" t="s">
        <v>1211</v>
      </c>
      <c r="D41" s="227">
        <v>5000</v>
      </c>
      <c r="E41" s="315" t="s">
        <v>1212</v>
      </c>
      <c r="F41" s="276"/>
      <c r="G41" s="192" t="s">
        <v>44</v>
      </c>
      <c r="H41" s="155"/>
      <c r="I41" s="52"/>
      <c r="J41" s="249"/>
    </row>
    <row r="42" spans="1:10" ht="4.5" customHeight="1">
      <c r="A42" s="183"/>
      <c r="B42" s="65"/>
      <c r="C42" s="65"/>
      <c r="D42" s="171"/>
      <c r="E42" s="269"/>
      <c r="F42" s="80"/>
      <c r="G42" s="80"/>
      <c r="H42" s="51"/>
      <c r="I42" s="88"/>
      <c r="J42" s="249"/>
    </row>
    <row r="43" spans="1:10" ht="15" customHeight="1">
      <c r="A43" s="406" t="s">
        <v>1213</v>
      </c>
      <c r="B43" s="407"/>
      <c r="C43" s="408"/>
      <c r="D43" s="409"/>
      <c r="E43" s="163"/>
      <c r="F43" s="80"/>
      <c r="G43" s="80"/>
      <c r="H43" s="51"/>
      <c r="I43" s="88"/>
      <c r="J43" s="249"/>
    </row>
    <row r="44" spans="1:10" ht="11.25" customHeight="1">
      <c r="A44" s="284">
        <v>1</v>
      </c>
      <c r="B44" s="198" t="s">
        <v>1214</v>
      </c>
      <c r="C44" s="159" t="s">
        <v>1215</v>
      </c>
      <c r="D44" s="138">
        <v>4400</v>
      </c>
      <c r="E44" s="177" t="s">
        <v>1216</v>
      </c>
      <c r="F44" s="192"/>
      <c r="G44" s="192" t="s">
        <v>44</v>
      </c>
      <c r="H44" s="337"/>
      <c r="I44" s="125"/>
      <c r="J44" s="249"/>
    </row>
    <row r="45" spans="1:10" ht="11.25" customHeight="1">
      <c r="A45" s="284">
        <v>2</v>
      </c>
      <c r="B45" s="198" t="s">
        <v>1217</v>
      </c>
      <c r="C45" s="159" t="s">
        <v>1218</v>
      </c>
      <c r="D45" s="138">
        <v>4500</v>
      </c>
      <c r="E45" s="177" t="s">
        <v>1219</v>
      </c>
      <c r="F45" s="192"/>
      <c r="G45" s="192" t="s">
        <v>44</v>
      </c>
      <c r="H45" s="337"/>
      <c r="I45" s="125"/>
      <c r="J45" s="249"/>
    </row>
    <row r="46" spans="1:10" ht="11.25" customHeight="1">
      <c r="A46" s="284">
        <v>3</v>
      </c>
      <c r="B46" s="198" t="s">
        <v>1220</v>
      </c>
      <c r="C46" s="159" t="s">
        <v>1221</v>
      </c>
      <c r="D46" s="138">
        <v>4900</v>
      </c>
      <c r="E46" s="177" t="s">
        <v>1222</v>
      </c>
      <c r="F46" s="78"/>
      <c r="G46" s="192" t="s">
        <v>44</v>
      </c>
      <c r="H46" s="76">
        <v>4900</v>
      </c>
      <c r="I46" s="180"/>
      <c r="J46" s="249"/>
    </row>
    <row r="47" spans="1:10" ht="11.25" customHeight="1">
      <c r="A47" s="284">
        <v>4</v>
      </c>
      <c r="B47" s="293" t="s">
        <v>1223</v>
      </c>
      <c r="C47" s="107" t="s">
        <v>1224</v>
      </c>
      <c r="D47" s="316">
        <v>5600</v>
      </c>
      <c r="E47" s="194" t="s">
        <v>1225</v>
      </c>
      <c r="F47" s="134">
        <v>6420</v>
      </c>
      <c r="G47" s="134" t="s">
        <v>44</v>
      </c>
      <c r="H47" s="318"/>
      <c r="I47" s="10"/>
      <c r="J47" s="249"/>
    </row>
    <row r="48" spans="1:10" ht="11.25" customHeight="1">
      <c r="A48" s="284">
        <v>5</v>
      </c>
      <c r="B48" s="198" t="s">
        <v>1226</v>
      </c>
      <c r="C48" s="159" t="s">
        <v>1227</v>
      </c>
      <c r="D48" s="192">
        <v>5200</v>
      </c>
      <c r="E48" s="177" t="s">
        <v>1228</v>
      </c>
      <c r="F48" s="192"/>
      <c r="G48" s="192" t="s">
        <v>44</v>
      </c>
      <c r="H48" s="337"/>
      <c r="I48" s="125"/>
      <c r="J48" s="249"/>
    </row>
    <row r="49" spans="1:10" ht="11.25" customHeight="1">
      <c r="A49" s="284">
        <v>6</v>
      </c>
      <c r="B49" s="198" t="s">
        <v>1229</v>
      </c>
      <c r="C49" s="185" t="s">
        <v>1230</v>
      </c>
      <c r="D49" s="192">
        <v>5000</v>
      </c>
      <c r="E49" s="177" t="s">
        <v>1231</v>
      </c>
      <c r="F49" s="192"/>
      <c r="G49" s="192" t="s">
        <v>44</v>
      </c>
      <c r="H49" s="337"/>
      <c r="I49" s="125"/>
      <c r="J49" s="249"/>
    </row>
    <row r="50" spans="1:10" ht="11.25" customHeight="1">
      <c r="A50" s="284">
        <v>7</v>
      </c>
      <c r="B50" s="198" t="s">
        <v>1232</v>
      </c>
      <c r="C50" s="164" t="s">
        <v>1233</v>
      </c>
      <c r="D50" s="192">
        <v>4300</v>
      </c>
      <c r="E50" s="177"/>
      <c r="F50" s="192"/>
      <c r="G50" s="192" t="s">
        <v>44</v>
      </c>
      <c r="H50" s="337"/>
      <c r="I50" s="125"/>
      <c r="J50" s="249"/>
    </row>
    <row r="51" spans="1:10" ht="11.25" customHeight="1">
      <c r="A51" s="284">
        <v>8</v>
      </c>
      <c r="B51" s="198" t="s">
        <v>1234</v>
      </c>
      <c r="C51" s="159" t="s">
        <v>1235</v>
      </c>
      <c r="D51" s="192">
        <v>5500</v>
      </c>
      <c r="E51" s="177" t="s">
        <v>1236</v>
      </c>
      <c r="F51" s="192"/>
      <c r="G51" s="192" t="s">
        <v>44</v>
      </c>
      <c r="H51" s="337"/>
      <c r="I51" s="125"/>
      <c r="J51" s="249"/>
    </row>
    <row r="52" spans="1:10" ht="11.25" customHeight="1">
      <c r="A52" s="284">
        <v>9</v>
      </c>
      <c r="B52" s="198" t="s">
        <v>1237</v>
      </c>
      <c r="C52" s="159" t="s">
        <v>1238</v>
      </c>
      <c r="D52" s="192">
        <v>5800</v>
      </c>
      <c r="E52" s="177" t="s">
        <v>1239</v>
      </c>
      <c r="F52" s="192"/>
      <c r="G52" s="192" t="s">
        <v>44</v>
      </c>
      <c r="H52" s="337"/>
      <c r="I52" s="125"/>
      <c r="J52" s="249"/>
    </row>
    <row r="53" spans="1:10" ht="11.25" customHeight="1">
      <c r="A53" s="284">
        <v>10</v>
      </c>
      <c r="B53" s="293" t="s">
        <v>1240</v>
      </c>
      <c r="C53" s="107" t="s">
        <v>1241</v>
      </c>
      <c r="D53" s="316">
        <v>5000</v>
      </c>
      <c r="E53" s="194" t="s">
        <v>1242</v>
      </c>
      <c r="F53" s="134">
        <v>4905</v>
      </c>
      <c r="G53" s="134" t="s">
        <v>44</v>
      </c>
      <c r="H53" s="318"/>
      <c r="I53" s="10"/>
      <c r="J53" s="249"/>
    </row>
    <row r="54" spans="1:10" ht="11.25" customHeight="1">
      <c r="A54" s="284">
        <v>11</v>
      </c>
      <c r="B54" s="293" t="s">
        <v>1243</v>
      </c>
      <c r="C54" s="107" t="s">
        <v>1244</v>
      </c>
      <c r="D54" s="316">
        <v>4400</v>
      </c>
      <c r="E54" s="194" t="s">
        <v>1245</v>
      </c>
      <c r="F54" s="134">
        <v>4492</v>
      </c>
      <c r="G54" s="134" t="s">
        <v>44</v>
      </c>
      <c r="H54" s="318"/>
      <c r="I54" s="10"/>
      <c r="J54" s="249"/>
    </row>
    <row r="55" spans="1:10" ht="11.25" customHeight="1">
      <c r="A55" s="284">
        <v>12</v>
      </c>
      <c r="B55" s="293" t="s">
        <v>1246</v>
      </c>
      <c r="C55" s="107" t="s">
        <v>1247</v>
      </c>
      <c r="D55" s="316">
        <v>4000</v>
      </c>
      <c r="E55" s="194" t="s">
        <v>1248</v>
      </c>
      <c r="F55" s="134">
        <v>646</v>
      </c>
      <c r="G55" s="134" t="s">
        <v>44</v>
      </c>
      <c r="H55" s="318">
        <v>3900</v>
      </c>
      <c r="I55" s="10"/>
      <c r="J55" s="249"/>
    </row>
    <row r="56" spans="1:10" ht="11.25" customHeight="1">
      <c r="A56" s="284">
        <v>13</v>
      </c>
      <c r="B56" s="260" t="s">
        <v>1240</v>
      </c>
      <c r="C56" s="36" t="s">
        <v>1249</v>
      </c>
      <c r="D56" s="154">
        <v>5300</v>
      </c>
      <c r="E56" s="24" t="s">
        <v>1250</v>
      </c>
      <c r="F56" s="154"/>
      <c r="G56" s="154" t="s">
        <v>141</v>
      </c>
      <c r="H56" s="51"/>
      <c r="I56" s="125"/>
      <c r="J56" s="249"/>
    </row>
    <row r="57" spans="1:10" ht="11.25" customHeight="1">
      <c r="A57" s="284">
        <v>14</v>
      </c>
      <c r="B57" s="198" t="s">
        <v>1251</v>
      </c>
      <c r="C57" s="159" t="s">
        <v>1252</v>
      </c>
      <c r="D57" s="192">
        <v>5600</v>
      </c>
      <c r="E57" s="177" t="s">
        <v>1253</v>
      </c>
      <c r="F57" s="78"/>
      <c r="G57" s="192" t="s">
        <v>44</v>
      </c>
      <c r="H57" s="76">
        <v>5300</v>
      </c>
      <c r="I57" s="180"/>
      <c r="J57" s="249"/>
    </row>
    <row r="58" spans="1:10" ht="11.25" customHeight="1">
      <c r="A58" s="284">
        <v>15</v>
      </c>
      <c r="B58" s="5" t="s">
        <v>1254</v>
      </c>
      <c r="C58" s="159" t="s">
        <v>1255</v>
      </c>
      <c r="D58" s="192">
        <v>7300</v>
      </c>
      <c r="E58" s="177" t="s">
        <v>1256</v>
      </c>
      <c r="F58" s="192">
        <v>974</v>
      </c>
      <c r="G58" s="192" t="s">
        <v>44</v>
      </c>
      <c r="H58" s="337"/>
      <c r="I58" s="125"/>
      <c r="J58" s="249"/>
    </row>
    <row r="59" spans="1:10" ht="11.25" customHeight="1">
      <c r="A59" s="284">
        <v>16</v>
      </c>
      <c r="B59" s="5" t="s">
        <v>1257</v>
      </c>
      <c r="C59" s="159" t="s">
        <v>1258</v>
      </c>
      <c r="D59" s="192">
        <v>7500</v>
      </c>
      <c r="E59" s="177" t="s">
        <v>1259</v>
      </c>
      <c r="F59" s="192">
        <v>1940</v>
      </c>
      <c r="G59" s="192" t="s">
        <v>44</v>
      </c>
      <c r="H59" s="337"/>
      <c r="I59" s="125"/>
      <c r="J59" s="249"/>
    </row>
    <row r="60" spans="1:10" ht="3" customHeight="1">
      <c r="A60" s="183"/>
      <c r="B60" s="113"/>
      <c r="C60" s="313"/>
      <c r="D60" s="43"/>
      <c r="E60" s="43"/>
      <c r="F60" s="192"/>
      <c r="G60" s="192"/>
      <c r="H60" s="51"/>
      <c r="I60" s="88"/>
      <c r="J60" s="249"/>
    </row>
    <row r="61" spans="1:10" ht="15" customHeight="1">
      <c r="A61" s="396" t="s">
        <v>1260</v>
      </c>
      <c r="B61" s="396"/>
      <c r="C61" s="397"/>
      <c r="D61" s="410"/>
      <c r="E61" s="15"/>
      <c r="F61" s="192"/>
      <c r="G61" s="192"/>
      <c r="H61" s="51"/>
      <c r="I61" s="88"/>
      <c r="J61" s="249"/>
    </row>
    <row r="62" spans="1:10" ht="11.25" customHeight="1">
      <c r="A62" s="142">
        <v>1</v>
      </c>
      <c r="B62" s="310" t="s">
        <v>1261</v>
      </c>
      <c r="C62" s="86" t="s">
        <v>1262</v>
      </c>
      <c r="D62" s="309">
        <v>4650</v>
      </c>
      <c r="E62" s="230" t="s">
        <v>1263</v>
      </c>
      <c r="F62" s="47"/>
      <c r="G62" s="192" t="s">
        <v>44</v>
      </c>
      <c r="H62" s="51">
        <v>4450</v>
      </c>
      <c r="I62" s="88"/>
      <c r="J62" s="249"/>
    </row>
    <row r="63" spans="1:10" ht="11.25" customHeight="1">
      <c r="A63" s="137">
        <v>2</v>
      </c>
      <c r="B63" s="5" t="s">
        <v>1264</v>
      </c>
      <c r="C63" s="159" t="s">
        <v>1265</v>
      </c>
      <c r="D63" s="192">
        <v>5600</v>
      </c>
      <c r="E63" s="140">
        <v>20346</v>
      </c>
      <c r="F63" s="192">
        <v>1694</v>
      </c>
      <c r="G63" s="192" t="s">
        <v>44</v>
      </c>
      <c r="H63" s="51"/>
      <c r="I63" s="125"/>
      <c r="J63" s="249"/>
    </row>
    <row r="64" spans="1:10" ht="13.5" customHeight="1">
      <c r="A64" s="137">
        <v>3</v>
      </c>
      <c r="B64" s="5" t="s">
        <v>1266</v>
      </c>
      <c r="C64" s="159" t="s">
        <v>1267</v>
      </c>
      <c r="D64" s="192">
        <v>5200</v>
      </c>
      <c r="E64" s="315" t="s">
        <v>1268</v>
      </c>
      <c r="F64" s="192"/>
      <c r="G64" s="192" t="s">
        <v>44</v>
      </c>
      <c r="H64" s="51">
        <v>4800</v>
      </c>
      <c r="I64" s="88"/>
      <c r="J64" s="249"/>
    </row>
    <row r="65" spans="1:10" ht="13.5" customHeight="1">
      <c r="A65" s="137">
        <v>4</v>
      </c>
      <c r="B65" s="5" t="s">
        <v>1269</v>
      </c>
      <c r="C65" s="185" t="s">
        <v>1270</v>
      </c>
      <c r="D65" s="192">
        <v>5700</v>
      </c>
      <c r="E65" s="177" t="s">
        <v>1271</v>
      </c>
      <c r="F65" s="192"/>
      <c r="G65" s="192" t="s">
        <v>44</v>
      </c>
      <c r="H65" s="51"/>
      <c r="I65" s="88"/>
      <c r="J65" s="249"/>
    </row>
    <row r="66" spans="1:10" ht="3.75" customHeight="1">
      <c r="A66" s="183"/>
      <c r="B66" s="65"/>
      <c r="C66" s="65"/>
      <c r="D66" s="171"/>
      <c r="E66" s="269"/>
      <c r="F66" s="80"/>
      <c r="G66" s="80"/>
      <c r="H66" s="51"/>
      <c r="I66" s="88"/>
      <c r="J66" s="249"/>
    </row>
    <row r="67" spans="1:10" ht="15" customHeight="1">
      <c r="A67" s="396" t="s">
        <v>1272</v>
      </c>
      <c r="B67" s="396"/>
      <c r="C67" s="397"/>
      <c r="D67" s="398"/>
      <c r="E67" s="97"/>
      <c r="F67" s="80"/>
      <c r="G67" s="80"/>
      <c r="H67" s="51"/>
      <c r="I67" s="88"/>
      <c r="J67" s="249"/>
    </row>
    <row r="68" spans="1:10" ht="14.25" customHeight="1">
      <c r="A68" s="142">
        <v>1</v>
      </c>
      <c r="B68" s="333" t="s">
        <v>1273</v>
      </c>
      <c r="C68" s="86" t="s">
        <v>1274</v>
      </c>
      <c r="D68" s="309">
        <v>7500</v>
      </c>
      <c r="E68" s="74" t="s">
        <v>1275</v>
      </c>
      <c r="F68" s="192"/>
      <c r="G68" s="192" t="s">
        <v>44</v>
      </c>
      <c r="H68" s="337">
        <v>6900</v>
      </c>
      <c r="I68" s="125"/>
      <c r="J68" s="249"/>
    </row>
    <row r="69" spans="1:10" ht="14.25" customHeight="1">
      <c r="A69" s="142">
        <v>2</v>
      </c>
      <c r="B69" s="198" t="s">
        <v>1276</v>
      </c>
      <c r="C69" s="337" t="s">
        <v>1277</v>
      </c>
      <c r="D69" s="192">
        <v>7700</v>
      </c>
      <c r="E69" s="177" t="s">
        <v>1278</v>
      </c>
      <c r="F69" s="192"/>
      <c r="G69" s="192" t="s">
        <v>44</v>
      </c>
      <c r="H69" s="337">
        <v>7300</v>
      </c>
      <c r="I69" s="125"/>
      <c r="J69" s="249"/>
    </row>
    <row r="70" spans="1:10" ht="14.25" customHeight="1">
      <c r="A70" s="142">
        <f>A69+1</f>
        <v>3</v>
      </c>
      <c r="B70" s="198" t="s">
        <v>1279</v>
      </c>
      <c r="C70" s="337" t="s">
        <v>1280</v>
      </c>
      <c r="D70" s="192">
        <v>7500</v>
      </c>
      <c r="E70" s="177" t="s">
        <v>1281</v>
      </c>
      <c r="F70" s="192"/>
      <c r="G70" s="192" t="s">
        <v>44</v>
      </c>
      <c r="H70" s="337">
        <v>7400</v>
      </c>
      <c r="I70" s="125"/>
      <c r="J70" s="249"/>
    </row>
    <row r="71" spans="1:10" ht="14.25" customHeight="1">
      <c r="A71" s="142">
        <f>A70+1</f>
        <v>4</v>
      </c>
      <c r="B71" s="198" t="s">
        <v>1282</v>
      </c>
      <c r="C71" s="335" t="s">
        <v>1283</v>
      </c>
      <c r="D71" s="192">
        <v>5200</v>
      </c>
      <c r="E71" s="177" t="s">
        <v>1284</v>
      </c>
      <c r="F71" s="192"/>
      <c r="G71" s="192" t="s">
        <v>44</v>
      </c>
      <c r="H71" s="337"/>
      <c r="I71" s="125"/>
      <c r="J71" s="249"/>
    </row>
    <row r="72" spans="1:10" ht="13.5" customHeight="1">
      <c r="A72" s="38">
        <v>5</v>
      </c>
      <c r="B72" s="198" t="s">
        <v>1285</v>
      </c>
      <c r="C72" s="159" t="s">
        <v>1286</v>
      </c>
      <c r="D72" s="192">
        <v>5400</v>
      </c>
      <c r="E72" s="177" t="s">
        <v>1287</v>
      </c>
      <c r="F72" s="192"/>
      <c r="G72" s="192" t="s">
        <v>44</v>
      </c>
      <c r="H72" s="337"/>
      <c r="I72" s="125"/>
      <c r="J72" s="249"/>
    </row>
    <row r="73" spans="1:10" ht="11.25" customHeight="1">
      <c r="A73" s="142">
        <v>6</v>
      </c>
      <c r="B73" s="293" t="s">
        <v>1288</v>
      </c>
      <c r="C73" s="107" t="s">
        <v>1289</v>
      </c>
      <c r="D73" s="316">
        <v>4500</v>
      </c>
      <c r="E73" s="194" t="s">
        <v>1290</v>
      </c>
      <c r="F73" s="134">
        <v>8612</v>
      </c>
      <c r="G73" s="134" t="s">
        <v>44</v>
      </c>
      <c r="H73" s="318">
        <v>4900</v>
      </c>
      <c r="I73" s="10"/>
      <c r="J73" s="249"/>
    </row>
    <row r="74" spans="1:10" ht="11.25" customHeight="1">
      <c r="A74" s="142">
        <v>7</v>
      </c>
      <c r="B74" s="293" t="s">
        <v>1291</v>
      </c>
      <c r="C74" s="107" t="s">
        <v>1292</v>
      </c>
      <c r="D74" s="134">
        <v>4600</v>
      </c>
      <c r="E74" s="194" t="s">
        <v>1293</v>
      </c>
      <c r="F74" s="134">
        <v>184</v>
      </c>
      <c r="G74" s="134" t="s">
        <v>44</v>
      </c>
      <c r="H74" s="318"/>
      <c r="I74" s="10"/>
      <c r="J74" s="249"/>
    </row>
    <row r="75" spans="1:10" ht="11.25" customHeight="1">
      <c r="A75" s="142">
        <v>8</v>
      </c>
      <c r="B75" s="198" t="s">
        <v>1294</v>
      </c>
      <c r="C75" s="185" t="s">
        <v>1295</v>
      </c>
      <c r="D75" s="192">
        <v>4300</v>
      </c>
      <c r="E75" s="278" t="s">
        <v>1296</v>
      </c>
      <c r="F75" s="6"/>
      <c r="G75" s="192" t="s">
        <v>44</v>
      </c>
      <c r="H75" s="337">
        <v>3800</v>
      </c>
      <c r="I75" s="166"/>
      <c r="J75" s="249"/>
    </row>
    <row r="76" spans="1:10" ht="11.25" customHeight="1">
      <c r="A76" s="142">
        <f>A75+1</f>
        <v>9</v>
      </c>
      <c r="B76" s="293" t="s">
        <v>1297</v>
      </c>
      <c r="C76" s="107" t="s">
        <v>1298</v>
      </c>
      <c r="D76" s="134">
        <v>5300</v>
      </c>
      <c r="E76" s="194" t="s">
        <v>1299</v>
      </c>
      <c r="F76" s="134">
        <v>648</v>
      </c>
      <c r="G76" s="134" t="s">
        <v>44</v>
      </c>
      <c r="H76" s="318"/>
      <c r="I76" s="10"/>
      <c r="J76" s="249"/>
    </row>
    <row r="77" spans="1:10" ht="11.25" customHeight="1">
      <c r="A77" s="142">
        <f>A76+1</f>
        <v>10</v>
      </c>
      <c r="B77" s="293" t="s">
        <v>1300</v>
      </c>
      <c r="C77" s="107" t="s">
        <v>1301</v>
      </c>
      <c r="D77" s="134">
        <v>4200</v>
      </c>
      <c r="E77" s="194" t="s">
        <v>1302</v>
      </c>
      <c r="F77" s="134">
        <v>1115</v>
      </c>
      <c r="G77" s="134" t="s">
        <v>44</v>
      </c>
      <c r="H77" s="318"/>
      <c r="I77" s="10"/>
      <c r="J77" s="249"/>
    </row>
    <row r="78" spans="1:10" ht="12" customHeight="1">
      <c r="A78" s="142">
        <f>A77+1</f>
        <v>11</v>
      </c>
      <c r="B78" s="198" t="s">
        <v>1303</v>
      </c>
      <c r="C78" s="337" t="s">
        <v>1304</v>
      </c>
      <c r="D78" s="192">
        <v>5000</v>
      </c>
      <c r="E78" s="315" t="s">
        <v>1305</v>
      </c>
      <c r="F78" s="192">
        <v>540</v>
      </c>
      <c r="G78" s="192" t="s">
        <v>44</v>
      </c>
      <c r="H78" s="337"/>
      <c r="I78" s="125"/>
      <c r="J78" s="249"/>
    </row>
    <row r="79" spans="1:10" ht="12" customHeight="1">
      <c r="A79" s="142">
        <f>A78+1</f>
        <v>12</v>
      </c>
      <c r="B79" s="198" t="s">
        <v>1306</v>
      </c>
      <c r="C79" s="337" t="s">
        <v>1307</v>
      </c>
      <c r="D79" s="192">
        <v>5100</v>
      </c>
      <c r="E79" s="315" t="s">
        <v>1308</v>
      </c>
      <c r="F79" s="192">
        <v>758</v>
      </c>
      <c r="G79" s="192" t="s">
        <v>44</v>
      </c>
      <c r="H79" s="337"/>
      <c r="I79" s="125"/>
      <c r="J79" s="249"/>
    </row>
    <row r="80" spans="1:10" ht="12" customHeight="1">
      <c r="A80" s="142">
        <f>A79+1</f>
        <v>13</v>
      </c>
      <c r="B80" s="260" t="s">
        <v>1309</v>
      </c>
      <c r="C80" s="116" t="s">
        <v>1310</v>
      </c>
      <c r="D80" s="138">
        <v>4500</v>
      </c>
      <c r="E80" s="168" t="s">
        <v>1311</v>
      </c>
      <c r="F80" s="154"/>
      <c r="G80" s="154" t="s">
        <v>141</v>
      </c>
      <c r="H80" s="51">
        <v>5800</v>
      </c>
      <c r="I80" s="125"/>
      <c r="J80" s="249"/>
    </row>
    <row r="81" spans="1:10" ht="12" customHeight="1">
      <c r="A81" s="142">
        <v>14</v>
      </c>
      <c r="B81" s="198" t="s">
        <v>1312</v>
      </c>
      <c r="C81" s="116" t="s">
        <v>1313</v>
      </c>
      <c r="D81" s="138">
        <v>4100</v>
      </c>
      <c r="E81" s="315" t="s">
        <v>1314</v>
      </c>
      <c r="F81" s="192">
        <v>400</v>
      </c>
      <c r="G81" s="192" t="s">
        <v>44</v>
      </c>
      <c r="H81" s="337"/>
      <c r="I81" s="125"/>
      <c r="J81" s="249"/>
    </row>
    <row r="82" spans="1:10" ht="11.25" customHeight="1">
      <c r="A82" s="183"/>
      <c r="B82" s="399" t="s">
        <v>1315</v>
      </c>
      <c r="C82" s="400"/>
      <c r="D82" s="171"/>
      <c r="E82" s="133"/>
      <c r="F82" s="133"/>
      <c r="G82" s="133"/>
      <c r="H82" s="133"/>
      <c r="I82" s="133"/>
      <c r="J82" s="98"/>
    </row>
    <row r="83" spans="1:10" ht="11.25" customHeight="1">
      <c r="A83" s="183"/>
      <c r="B83" s="183"/>
      <c r="C83" s="183"/>
      <c r="D83" s="37"/>
      <c r="E83" s="126"/>
      <c r="F83" s="126"/>
      <c r="G83" s="126"/>
      <c r="H83" s="126"/>
      <c r="I83" s="126"/>
    </row>
    <row r="84" spans="1:10" ht="11.25" customHeight="1">
      <c r="A84" s="183"/>
      <c r="B84" s="282"/>
      <c r="C84" s="183"/>
      <c r="D84" s="37"/>
      <c r="E84" s="126"/>
      <c r="F84" s="126"/>
      <c r="G84" s="126"/>
      <c r="H84" s="126"/>
      <c r="I84" s="126"/>
    </row>
    <row r="85" spans="1:10" ht="11.25" customHeight="1">
      <c r="A85" s="183"/>
      <c r="B85" s="183"/>
      <c r="C85" s="183"/>
      <c r="D85" s="37"/>
      <c r="E85" s="126"/>
      <c r="F85" s="126"/>
      <c r="G85" s="126"/>
      <c r="H85" s="126"/>
      <c r="I85" s="126"/>
    </row>
    <row r="86" spans="1:10">
      <c r="A86" s="183"/>
      <c r="B86" s="21"/>
      <c r="C86" s="183"/>
      <c r="D86" s="37"/>
      <c r="E86" s="126"/>
      <c r="F86" s="126"/>
      <c r="G86" s="126"/>
      <c r="H86" s="126"/>
      <c r="I86" s="126"/>
    </row>
    <row r="87" spans="1:10">
      <c r="A87" s="183"/>
      <c r="B87" s="250"/>
      <c r="C87" s="228"/>
      <c r="D87" s="37"/>
      <c r="E87" s="126"/>
      <c r="F87" s="126"/>
      <c r="G87" s="126"/>
      <c r="H87" s="126"/>
      <c r="I87" s="126"/>
    </row>
    <row r="88" spans="1:10">
      <c r="A88" s="183"/>
      <c r="B88" s="66"/>
      <c r="C88" s="183"/>
      <c r="D88" s="37"/>
      <c r="E88" s="126"/>
      <c r="F88" s="126"/>
      <c r="G88" s="126"/>
      <c r="H88" s="126"/>
      <c r="I88" s="126"/>
    </row>
    <row r="89" spans="1:10">
      <c r="A89" s="183"/>
      <c r="B89" s="183"/>
      <c r="C89" s="183"/>
      <c r="D89" s="37"/>
      <c r="E89" s="126"/>
      <c r="F89" s="126"/>
      <c r="G89" s="126"/>
      <c r="H89" s="126"/>
      <c r="I89" s="126"/>
    </row>
  </sheetData>
  <mergeCells count="13">
    <mergeCell ref="B1:B5"/>
    <mergeCell ref="C1:D1"/>
    <mergeCell ref="A7:D7"/>
    <mergeCell ref="A11:D11"/>
    <mergeCell ref="A15:D15"/>
    <mergeCell ref="C3:D3"/>
    <mergeCell ref="A67:D67"/>
    <mergeCell ref="B82:C82"/>
    <mergeCell ref="A16:D16"/>
    <mergeCell ref="A36:D36"/>
    <mergeCell ref="A40:D40"/>
    <mergeCell ref="A43:D43"/>
    <mergeCell ref="A61:D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5"/>
  <sheetViews>
    <sheetView workbookViewId="0"/>
  </sheetViews>
  <sheetFormatPr defaultColWidth="8.7109375" defaultRowHeight="12.75" customHeight="1"/>
  <cols>
    <col min="1" max="1" width="2.28515625" customWidth="1"/>
    <col min="2" max="2" width="75.85546875" customWidth="1"/>
    <col min="3" max="3" width="15.5703125" customWidth="1"/>
    <col min="4" max="4" width="12.7109375" customWidth="1"/>
    <col min="5" max="5" width="13" customWidth="1"/>
    <col min="6" max="6" width="67.28515625" customWidth="1"/>
    <col min="7" max="7" width="11.42578125" customWidth="1"/>
    <col min="8" max="9" width="8.7109375" customWidth="1"/>
  </cols>
  <sheetData>
    <row r="1" spans="1:14" ht="21" customHeight="1">
      <c r="A1" s="349" t="s">
        <v>0</v>
      </c>
      <c r="B1" s="349"/>
      <c r="C1" s="3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5.2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>
      <c r="A3" s="183"/>
      <c r="B3" s="70" t="s">
        <v>1316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A4" s="183"/>
      <c r="B4" s="70" t="s">
        <v>3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>
      <c r="A5" s="183"/>
      <c r="B5" s="350" t="str">
        <f>HYPERLINK("http://www.motorcraft.com.ua/","www.motorcraft.com.ua")</f>
        <v>www.motorcraft.com.ua</v>
      </c>
      <c r="C5" s="350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>
      <c r="A6" s="183"/>
      <c r="B6" s="350" t="str">
        <f>HYPERLINK("mailto:mail@motorcraft.com.ua","mail@motorcraft.com.ua")</f>
        <v>mail@motorcraft.com.ua</v>
      </c>
      <c r="C6" s="350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183"/>
      <c r="B7" s="352" t="s">
        <v>1029</v>
      </c>
      <c r="C7" s="35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>
      <c r="A8" s="183"/>
      <c r="B8" s="353" t="s">
        <v>44</v>
      </c>
      <c r="C8" s="35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6.75" customHeigh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</row>
    <row r="10" spans="1:14" ht="18" customHeight="1">
      <c r="A10" s="418" t="s">
        <v>1317</v>
      </c>
      <c r="B10" s="418"/>
      <c r="C10" s="418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</row>
    <row r="11" spans="1:14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</row>
    <row r="12" spans="1:14" ht="15" customHeight="1">
      <c r="A12" s="344" t="s">
        <v>142</v>
      </c>
      <c r="B12" s="345"/>
      <c r="C12" s="85"/>
      <c r="D12" s="250" t="s">
        <v>1318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1:14">
      <c r="A13" s="183"/>
      <c r="B13" s="250" t="s">
        <v>1319</v>
      </c>
      <c r="C13" s="186">
        <v>500</v>
      </c>
      <c r="D13" s="250" t="s">
        <v>44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</row>
    <row r="14" spans="1:14">
      <c r="A14" s="183"/>
      <c r="B14" s="250" t="s">
        <v>1320</v>
      </c>
      <c r="C14" s="214">
        <v>500</v>
      </c>
      <c r="D14" s="250" t="s">
        <v>1321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</row>
    <row r="15" spans="1:14">
      <c r="A15" s="48"/>
      <c r="B15" s="250" t="s">
        <v>1322</v>
      </c>
      <c r="C15" s="214">
        <v>520</v>
      </c>
      <c r="D15" s="250" t="s">
        <v>44</v>
      </c>
      <c r="E15" s="223"/>
      <c r="F15" s="308"/>
      <c r="G15" s="183"/>
      <c r="H15" s="183"/>
      <c r="I15" s="183"/>
      <c r="J15" s="183"/>
      <c r="K15" s="183"/>
      <c r="L15" s="183"/>
      <c r="M15" s="183"/>
      <c r="N15" s="183"/>
    </row>
    <row r="16" spans="1:14">
      <c r="A16" s="183"/>
      <c r="B16" s="250" t="s">
        <v>1323</v>
      </c>
      <c r="C16" s="186">
        <v>450</v>
      </c>
      <c r="D16" s="250" t="s">
        <v>1321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</row>
    <row r="17" spans="1:14">
      <c r="A17" s="183"/>
      <c r="B17" s="250" t="s">
        <v>1324</v>
      </c>
      <c r="C17" s="214">
        <v>580</v>
      </c>
      <c r="D17" s="250" t="s">
        <v>1321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  <row r="18" spans="1:14">
      <c r="A18" s="183"/>
      <c r="B18" s="250" t="s">
        <v>1325</v>
      </c>
      <c r="C18" s="214">
        <v>580</v>
      </c>
      <c r="D18" s="250" t="s">
        <v>44</v>
      </c>
      <c r="E18" s="183" t="s">
        <v>1326</v>
      </c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4">
      <c r="A19" s="183"/>
      <c r="B19" s="250" t="s">
        <v>1327</v>
      </c>
      <c r="C19" s="167">
        <v>580</v>
      </c>
      <c r="D19" s="250" t="s">
        <v>44</v>
      </c>
      <c r="E19" s="183" t="s">
        <v>1326</v>
      </c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14">
      <c r="A20" s="183"/>
      <c r="B20" s="250" t="s">
        <v>1328</v>
      </c>
      <c r="C20" s="186">
        <v>860</v>
      </c>
      <c r="D20" s="250" t="s">
        <v>44</v>
      </c>
      <c r="E20" s="183" t="s">
        <v>1329</v>
      </c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>
      <c r="A21" s="183"/>
      <c r="B21" s="250" t="s">
        <v>1330</v>
      </c>
      <c r="C21" s="186">
        <v>860</v>
      </c>
      <c r="D21" s="250" t="s">
        <v>44</v>
      </c>
      <c r="E21" s="183" t="s">
        <v>1329</v>
      </c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14">
      <c r="A22" s="183"/>
      <c r="B22" s="250" t="s">
        <v>1331</v>
      </c>
      <c r="C22" s="186">
        <v>820</v>
      </c>
      <c r="D22" s="250" t="s">
        <v>44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1:14">
      <c r="A23" s="183"/>
      <c r="B23" s="250" t="s">
        <v>1332</v>
      </c>
      <c r="C23" s="214">
        <v>750</v>
      </c>
      <c r="D23" s="250" t="s">
        <v>44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14">
      <c r="A24" s="183"/>
      <c r="B24" s="250" t="s">
        <v>1333</v>
      </c>
      <c r="C24" s="214">
        <v>800</v>
      </c>
      <c r="D24" s="250" t="s">
        <v>44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</row>
    <row r="25" spans="1:14">
      <c r="A25" s="183"/>
      <c r="B25" s="250" t="s">
        <v>1334</v>
      </c>
      <c r="C25" s="214">
        <v>850</v>
      </c>
      <c r="D25" s="250" t="s">
        <v>44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26" spans="1:14">
      <c r="A26" s="183"/>
      <c r="B26" s="250" t="s">
        <v>1335</v>
      </c>
      <c r="C26" s="214">
        <v>900</v>
      </c>
      <c r="D26" s="250" t="s">
        <v>44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14">
      <c r="A27" s="183"/>
      <c r="B27" s="250" t="s">
        <v>1336</v>
      </c>
      <c r="C27" s="214">
        <v>1080</v>
      </c>
      <c r="D27" s="250" t="s">
        <v>44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</row>
    <row r="28" spans="1:14">
      <c r="A28" s="183"/>
      <c r="B28" s="250" t="s">
        <v>1337</v>
      </c>
      <c r="C28" s="214">
        <v>1050</v>
      </c>
      <c r="D28" s="250" t="s">
        <v>44</v>
      </c>
      <c r="E28" s="183"/>
      <c r="F28" s="183"/>
      <c r="G28" s="183"/>
      <c r="H28" s="183"/>
      <c r="I28" s="183"/>
      <c r="J28" s="183"/>
      <c r="K28" s="183"/>
      <c r="L28" s="183"/>
      <c r="M28" s="183"/>
      <c r="N28" s="183"/>
    </row>
    <row r="29" spans="1:14">
      <c r="A29" s="183"/>
      <c r="B29" s="250" t="s">
        <v>1338</v>
      </c>
      <c r="C29" s="150">
        <v>1080</v>
      </c>
      <c r="D29" s="250" t="s">
        <v>44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</row>
    <row r="30" spans="1:14">
      <c r="A30" s="183"/>
      <c r="B30" s="250" t="s">
        <v>1339</v>
      </c>
      <c r="C30" s="214">
        <v>1350</v>
      </c>
      <c r="D30" s="250" t="s">
        <v>44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</row>
    <row r="31" spans="1:14" ht="15">
      <c r="A31" s="183"/>
      <c r="B31" s="220" t="s">
        <v>199</v>
      </c>
      <c r="C31" s="89"/>
      <c r="D31" s="183"/>
      <c r="E31" s="126"/>
      <c r="F31" s="183"/>
      <c r="G31" s="183"/>
      <c r="H31" s="183"/>
      <c r="I31" s="183"/>
      <c r="J31" s="183"/>
      <c r="K31" s="183"/>
      <c r="L31" s="183"/>
      <c r="M31" s="183"/>
      <c r="N31" s="183"/>
    </row>
    <row r="32" spans="1:14" ht="14.25" customHeight="1">
      <c r="A32" s="183"/>
      <c r="B32" s="253" t="s">
        <v>1340</v>
      </c>
      <c r="C32" s="186">
        <v>3700</v>
      </c>
      <c r="D32" s="250" t="s">
        <v>44</v>
      </c>
      <c r="E32" s="126"/>
      <c r="F32" s="183"/>
      <c r="G32" s="183"/>
      <c r="H32" s="183"/>
      <c r="I32" s="183"/>
      <c r="J32" s="183"/>
      <c r="K32" s="183"/>
      <c r="L32" s="183"/>
      <c r="M32" s="183"/>
      <c r="N32" s="183"/>
    </row>
    <row r="33" spans="1:14">
      <c r="A33" s="183"/>
      <c r="B33" s="253" t="s">
        <v>1341</v>
      </c>
      <c r="C33" s="186">
        <v>2700</v>
      </c>
      <c r="D33" s="250" t="s">
        <v>44</v>
      </c>
      <c r="E33" s="126"/>
      <c r="F33" s="183"/>
      <c r="G33" s="183"/>
      <c r="H33" s="183"/>
      <c r="I33" s="183"/>
      <c r="J33" s="183"/>
      <c r="K33" s="183"/>
      <c r="L33" s="183"/>
      <c r="M33" s="183"/>
      <c r="N33" s="183"/>
    </row>
    <row r="34" spans="1:14">
      <c r="A34" s="183"/>
      <c r="B34" s="253" t="s">
        <v>1342</v>
      </c>
      <c r="C34" s="186" t="s">
        <v>1343</v>
      </c>
      <c r="D34" s="250" t="s">
        <v>44</v>
      </c>
      <c r="E34" s="126"/>
      <c r="F34" s="183"/>
      <c r="G34" s="183"/>
      <c r="H34" s="183"/>
      <c r="I34" s="183"/>
      <c r="J34" s="183"/>
      <c r="K34" s="183"/>
      <c r="L34" s="183"/>
      <c r="M34" s="183"/>
      <c r="N34" s="183"/>
    </row>
    <row r="35" spans="1:14">
      <c r="A35" s="183"/>
      <c r="B35" s="419" t="s">
        <v>1344</v>
      </c>
      <c r="C35" s="419"/>
      <c r="D35" s="183"/>
      <c r="E35" s="126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 ht="15" customHeight="1">
      <c r="A36" s="126"/>
      <c r="B36" s="126"/>
      <c r="C36" s="126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</row>
    <row r="37" spans="1:14" ht="15" customHeight="1">
      <c r="A37" s="416" t="s">
        <v>1345</v>
      </c>
      <c r="B37" s="417"/>
      <c r="C37" s="93"/>
      <c r="D37" s="42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4">
      <c r="A38" s="183"/>
      <c r="B38" s="250" t="s">
        <v>1346</v>
      </c>
      <c r="C38" s="150">
        <v>670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</row>
    <row r="39" spans="1:14">
      <c r="A39" s="183"/>
      <c r="B39" s="250" t="s">
        <v>1347</v>
      </c>
      <c r="C39" s="150">
        <v>640</v>
      </c>
      <c r="D39" s="250" t="s">
        <v>44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>
      <c r="A40" s="126"/>
      <c r="B40" s="250" t="s">
        <v>1348</v>
      </c>
      <c r="C40" s="296">
        <v>660</v>
      </c>
      <c r="D40" s="250" t="s">
        <v>44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14">
      <c r="A41" s="126"/>
      <c r="B41" s="126"/>
      <c r="C41" s="237"/>
      <c r="D41" s="42"/>
      <c r="E41" s="183"/>
      <c r="F41" s="183"/>
      <c r="G41" s="183"/>
      <c r="H41" s="183"/>
      <c r="I41" s="183"/>
      <c r="J41" s="183"/>
      <c r="K41" s="183"/>
      <c r="L41" s="183"/>
      <c r="M41" s="183"/>
      <c r="N41" s="183"/>
    </row>
    <row r="42" spans="1:14" ht="15" customHeight="1">
      <c r="A42" s="416" t="s">
        <v>1349</v>
      </c>
      <c r="B42" s="417"/>
      <c r="C42" s="233" t="s">
        <v>1350</v>
      </c>
      <c r="D42" s="42"/>
      <c r="E42" s="183"/>
      <c r="F42" s="183"/>
      <c r="G42" s="183"/>
      <c r="H42" s="183"/>
      <c r="I42" s="183"/>
      <c r="J42" s="183"/>
      <c r="K42" s="183"/>
      <c r="L42" s="183"/>
      <c r="M42" s="183"/>
      <c r="N42" s="183"/>
    </row>
    <row r="43" spans="1:14" ht="15" customHeight="1">
      <c r="A43" s="282"/>
      <c r="B43" s="250" t="s">
        <v>176</v>
      </c>
      <c r="C43" s="186">
        <v>270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</row>
    <row r="44" spans="1:14" ht="15" customHeight="1">
      <c r="A44" s="282"/>
      <c r="B44" s="250" t="s">
        <v>177</v>
      </c>
      <c r="C44" s="186">
        <v>320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</row>
    <row r="45" spans="1:14" ht="15" customHeight="1">
      <c r="A45" s="183"/>
      <c r="B45" s="250" t="s">
        <v>178</v>
      </c>
      <c r="C45" s="186">
        <v>330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</row>
    <row r="46" spans="1:14">
      <c r="A46" s="183"/>
      <c r="B46" s="250" t="s">
        <v>179</v>
      </c>
      <c r="C46" s="186">
        <v>360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</row>
    <row r="47" spans="1:14">
      <c r="A47" s="183"/>
      <c r="B47" s="250" t="s">
        <v>180</v>
      </c>
      <c r="C47" s="186">
        <v>350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spans="1:14">
      <c r="A48" s="183"/>
      <c r="B48" s="250" t="s">
        <v>181</v>
      </c>
      <c r="C48" s="186">
        <v>370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</row>
    <row r="49" spans="1:14">
      <c r="A49" s="183"/>
      <c r="B49" s="250" t="s">
        <v>182</v>
      </c>
      <c r="C49" s="186">
        <v>390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</row>
    <row r="50" spans="1:14">
      <c r="A50" s="183"/>
      <c r="B50" s="250" t="s">
        <v>183</v>
      </c>
      <c r="C50" s="186">
        <v>480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</row>
    <row r="51" spans="1:14">
      <c r="A51" s="183"/>
      <c r="B51" s="250" t="s">
        <v>184</v>
      </c>
      <c r="C51" s="186">
        <v>500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4">
      <c r="A52" s="183"/>
      <c r="B52" s="250" t="s">
        <v>185</v>
      </c>
      <c r="C52" s="186">
        <v>280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</row>
    <row r="53" spans="1:14">
      <c r="A53" s="183"/>
      <c r="B53" s="250" t="s">
        <v>186</v>
      </c>
      <c r="C53" s="186">
        <v>340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14">
      <c r="A54" s="183"/>
      <c r="B54" s="250" t="s">
        <v>187</v>
      </c>
      <c r="C54" s="186">
        <v>380</v>
      </c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</row>
    <row r="55" spans="1:14">
      <c r="A55" s="183"/>
      <c r="B55" s="250" t="s">
        <v>188</v>
      </c>
      <c r="C55" s="186">
        <v>650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</row>
    <row r="56" spans="1:14">
      <c r="A56" s="183"/>
      <c r="B56" s="250" t="s">
        <v>189</v>
      </c>
      <c r="C56" s="186">
        <v>550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</row>
    <row r="57" spans="1:14">
      <c r="A57" s="183"/>
      <c r="B57" s="250" t="s">
        <v>1351</v>
      </c>
      <c r="C57" s="186">
        <v>599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</row>
    <row r="58" spans="1:14" ht="15" customHeight="1">
      <c r="A58" s="183"/>
      <c r="B58" s="250" t="s">
        <v>192</v>
      </c>
      <c r="C58" s="186">
        <v>450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</row>
    <row r="59" spans="1:14" ht="15" customHeight="1">
      <c r="A59" s="183"/>
      <c r="B59" s="250" t="s">
        <v>193</v>
      </c>
      <c r="C59" s="186">
        <v>380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</row>
    <row r="60" spans="1:14">
      <c r="A60" s="183"/>
      <c r="B60" s="250" t="s">
        <v>194</v>
      </c>
      <c r="C60" s="186">
        <v>520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</row>
    <row r="61" spans="1:14">
      <c r="A61" s="183"/>
      <c r="B61" s="250" t="s">
        <v>195</v>
      </c>
      <c r="C61" s="186">
        <v>500</v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</row>
    <row r="62" spans="1:14">
      <c r="A62" s="183"/>
      <c r="B62" s="250" t="s">
        <v>196</v>
      </c>
      <c r="C62" s="186">
        <v>899</v>
      </c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</row>
    <row r="63" spans="1:14">
      <c r="A63" s="183"/>
      <c r="B63" s="183"/>
      <c r="C63" s="118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</row>
    <row r="64" spans="1:14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</row>
    <row r="65" spans="1:14" ht="15" customHeight="1">
      <c r="A65" s="416" t="s">
        <v>1352</v>
      </c>
      <c r="B65" s="417"/>
      <c r="C65" s="85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</row>
    <row r="66" spans="1:14">
      <c r="A66" s="183"/>
      <c r="B66" s="250" t="s">
        <v>200</v>
      </c>
      <c r="C66" s="186">
        <v>500</v>
      </c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</row>
    <row r="67" spans="1:14">
      <c r="A67" s="183"/>
      <c r="B67" s="250" t="s">
        <v>201</v>
      </c>
      <c r="C67" s="186">
        <v>650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>
      <c r="A68" s="183"/>
      <c r="B68" s="250" t="s">
        <v>202</v>
      </c>
      <c r="C68" s="186">
        <v>900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</row>
    <row r="69" spans="1:14">
      <c r="A69" s="183"/>
      <c r="B69" s="250" t="s">
        <v>203</v>
      </c>
      <c r="C69" s="186">
        <v>600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</row>
    <row r="70" spans="1:14">
      <c r="A70" s="183"/>
      <c r="B70" s="250" t="s">
        <v>204</v>
      </c>
      <c r="C70" s="186">
        <v>550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</row>
    <row r="71" spans="1:14">
      <c r="A71" s="183"/>
      <c r="B71" s="250" t="s">
        <v>205</v>
      </c>
      <c r="C71" s="186">
        <v>500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1:14">
      <c r="A72" s="183"/>
      <c r="B72" s="250" t="s">
        <v>206</v>
      </c>
      <c r="C72" s="186">
        <v>520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>
      <c r="A73" s="183"/>
      <c r="B73" s="250" t="s">
        <v>207</v>
      </c>
      <c r="C73" s="186">
        <v>540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1:14">
      <c r="A74" s="183"/>
      <c r="B74" s="250" t="s">
        <v>208</v>
      </c>
      <c r="C74" s="186">
        <v>520</v>
      </c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>
      <c r="A75" s="183"/>
      <c r="B75" s="250" t="s">
        <v>209</v>
      </c>
      <c r="C75" s="186">
        <v>550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</row>
    <row r="76" spans="1:14">
      <c r="A76" s="183"/>
      <c r="B76" s="250" t="s">
        <v>210</v>
      </c>
      <c r="C76" s="186">
        <v>400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1:14">
      <c r="A77" s="183"/>
      <c r="B77" s="250" t="s">
        <v>211</v>
      </c>
      <c r="C77" s="186">
        <v>520</v>
      </c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</row>
    <row r="78" spans="1:14">
      <c r="A78" s="183"/>
      <c r="B78" s="250" t="s">
        <v>212</v>
      </c>
      <c r="C78" s="186">
        <v>260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</row>
    <row r="79" spans="1:14">
      <c r="A79" s="183"/>
      <c r="B79" s="250"/>
      <c r="C79" s="18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</row>
    <row r="80" spans="1:14" ht="18.75">
      <c r="A80" s="416" t="s">
        <v>1353</v>
      </c>
      <c r="B80" s="416"/>
      <c r="C80" s="8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</row>
    <row r="81" spans="1:14">
      <c r="A81" s="183"/>
      <c r="B81" s="21" t="s">
        <v>214</v>
      </c>
      <c r="C81" s="186">
        <v>400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</row>
    <row r="82" spans="1:14">
      <c r="A82" s="183"/>
      <c r="B82" s="256" t="s">
        <v>215</v>
      </c>
      <c r="C82" s="186">
        <v>420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</row>
    <row r="83" spans="1:14">
      <c r="A83" s="183"/>
      <c r="B83" s="256" t="s">
        <v>216</v>
      </c>
      <c r="C83" s="186">
        <v>470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</row>
    <row r="84" spans="1:14">
      <c r="A84" s="183"/>
      <c r="B84" s="21" t="s">
        <v>217</v>
      </c>
      <c r="C84" s="299">
        <v>300</v>
      </c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</row>
    <row r="85" spans="1:14">
      <c r="A85" s="126"/>
      <c r="B85" s="21" t="s">
        <v>218</v>
      </c>
      <c r="C85" s="172">
        <v>360</v>
      </c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</row>
    <row r="86" spans="1:14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</row>
    <row r="87" spans="1:14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  <row r="90" spans="1:14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</row>
    <row r="91" spans="1:14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</row>
    <row r="92" spans="1:14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</row>
    <row r="93" spans="1:14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</row>
    <row r="94" spans="1:14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</row>
    <row r="95" spans="1:14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</row>
    <row r="96" spans="1:14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</row>
    <row r="97" spans="1:14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</row>
    <row r="98" spans="1:14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</row>
    <row r="99" spans="1:14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</row>
    <row r="100" spans="1:14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</row>
    <row r="101" spans="1:14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</row>
    <row r="102" spans="1:14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</row>
    <row r="103" spans="1:14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</row>
    <row r="104" spans="1:14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</row>
    <row r="105" spans="1:14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</row>
    <row r="106" spans="1:14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</row>
    <row r="107" spans="1:14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</row>
    <row r="108" spans="1:14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</row>
    <row r="109" spans="1:14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</row>
    <row r="110" spans="1:14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</row>
    <row r="111" spans="1:14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</row>
    <row r="112" spans="1:14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</row>
    <row r="113" spans="1:14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</row>
    <row r="114" spans="1:14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</row>
    <row r="115" spans="1:14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</row>
    <row r="116" spans="1:14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</row>
    <row r="117" spans="1:14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1:14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</row>
    <row r="119" spans="1:14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1:14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1:14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2" spans="1:14">
      <c r="A122" s="183"/>
      <c r="B122" s="250"/>
      <c r="C122" s="228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</row>
    <row r="123" spans="1:14">
      <c r="A123" s="183"/>
      <c r="B123" s="66"/>
      <c r="C123" s="183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</row>
    <row r="124" spans="1:14">
      <c r="A124" s="183"/>
      <c r="B124" s="183"/>
      <c r="C124" s="183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1:14">
      <c r="A125" s="183"/>
      <c r="B125" s="183" t="s">
        <v>1315</v>
      </c>
      <c r="C125" s="183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</row>
  </sheetData>
  <mergeCells count="12">
    <mergeCell ref="A1:C1"/>
    <mergeCell ref="B5:C5"/>
    <mergeCell ref="B6:C6"/>
    <mergeCell ref="B7:C7"/>
    <mergeCell ref="B8:C8"/>
    <mergeCell ref="A65:B65"/>
    <mergeCell ref="A80:B80"/>
    <mergeCell ref="A10:C10"/>
    <mergeCell ref="A12:B12"/>
    <mergeCell ref="B35:C35"/>
    <mergeCell ref="A37:B37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Мотоблоки культиваторы навесное</vt:lpstr>
      <vt:lpstr>Мопеды NEW _ Мотоциклы</vt:lpstr>
      <vt:lpstr>Б_У Мопеды Япония</vt:lpstr>
      <vt:lpstr>Запчасти</vt:lpstr>
      <vt:lpstr>Китайские трактора</vt:lpstr>
      <vt:lpstr>Минитрактора Япония</vt:lpstr>
      <vt:lpstr> Мопеды _ Мотоциклы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Manager</cp:lastModifiedBy>
  <dcterms:modified xsi:type="dcterms:W3CDTF">2014-10-06T08:14:35Z</dcterms:modified>
</cp:coreProperties>
</file>